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style3.xml" ContentType="application/vnd.ms-office.chart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rstexas-my.sharepoint.com/personal/jennifer_gasior_trs_texas_gov/Documents/"/>
    </mc:Choice>
  </mc:AlternateContent>
  <xr:revisionPtr revIDLastSave="0" documentId="8_{93B5FA0F-0500-4666-948B-DC30636ED0C3}" xr6:coauthVersionLast="47" xr6:coauthVersionMax="47" xr10:uidLastSave="{00000000-0000-0000-0000-000000000000}"/>
  <bookViews>
    <workbookView xWindow="-120" yWindow="-120" windowWidth="29040" windowHeight="15840" xr2:uid="{36D4628B-569E-4AB8-B2C8-810038098182}"/>
  </bookViews>
  <sheets>
    <sheet name="Instructions" sheetId="4" r:id="rId1"/>
    <sheet name="Retirement Expense Est" sheetId="1" r:id="rId2"/>
    <sheet name="Retirement Income" sheetId="3" r:id="rId3"/>
    <sheet name="Inflation Factor" sheetId="2" state="hidden" r:id="rId4"/>
  </sheets>
  <definedNames>
    <definedName name="BaseExp">'Retirement Expense Est'!$B$25</definedName>
    <definedName name="CurrentInc">'Retirement Income'!$B$19</definedName>
    <definedName name="EstExp">'Retirement Expense Est'!$D$25</definedName>
    <definedName name="EstExpRange">'Retirement Expense Est'!$D$3:$D$24</definedName>
    <definedName name="GrtdInc">'Retirement Income'!$B$9</definedName>
    <definedName name="GrtdRange">'Retirement Income'!$B$2:$B$8</definedName>
    <definedName name="InflationFactor">'Retirement Expense Est'!$C$1</definedName>
    <definedName name="NonGrtdInc">'Retirement Income'!$B$16</definedName>
    <definedName name="NonGrtdRange">'Retirement Income'!$B$11:$B$15</definedName>
    <definedName name="PercentCurrInc">'Inflation Factor'!$Q$17</definedName>
    <definedName name="_xlnm.Print_Area" localSheetId="1">'Retirement Expense Est'!$A$1:$O$42</definedName>
    <definedName name="_xlnm.Print_Area" localSheetId="2">'Retirement Income'!$A$1:$C$46</definedName>
    <definedName name="TotalEstInc">'Retirement Income'!$B$17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D23" i="1" s="1"/>
  <c r="Q16" i="2"/>
  <c r="D18" i="1"/>
  <c r="D17" i="1"/>
  <c r="D3" i="1"/>
  <c r="B25" i="1"/>
  <c r="D24" i="1"/>
  <c r="C22" i="1"/>
  <c r="D22" i="1" s="1"/>
  <c r="C21" i="1"/>
  <c r="D21" i="1" s="1"/>
  <c r="C20" i="1"/>
  <c r="D20" i="1" s="1"/>
  <c r="C19" i="1"/>
  <c r="D19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C4" i="1"/>
  <c r="D4" i="1" s="1"/>
  <c r="B16" i="3"/>
  <c r="B9" i="3"/>
  <c r="N41" i="1"/>
  <c r="M41" i="1"/>
  <c r="L41" i="1"/>
  <c r="K41" i="1"/>
  <c r="J41" i="1"/>
  <c r="I41" i="1"/>
  <c r="H41" i="1"/>
  <c r="G41" i="1"/>
  <c r="F41" i="1"/>
  <c r="N40" i="1"/>
  <c r="M40" i="1"/>
  <c r="L40" i="1"/>
  <c r="K40" i="1"/>
  <c r="J40" i="1"/>
  <c r="I40" i="1"/>
  <c r="H40" i="1"/>
  <c r="G40" i="1"/>
  <c r="F40" i="1"/>
  <c r="N39" i="1"/>
  <c r="M39" i="1"/>
  <c r="L39" i="1"/>
  <c r="K39" i="1"/>
  <c r="J39" i="1"/>
  <c r="I39" i="1"/>
  <c r="H39" i="1"/>
  <c r="G39" i="1"/>
  <c r="F39" i="1"/>
  <c r="N38" i="1"/>
  <c r="M38" i="1"/>
  <c r="L38" i="1"/>
  <c r="K38" i="1"/>
  <c r="J38" i="1"/>
  <c r="I38" i="1"/>
  <c r="H38" i="1"/>
  <c r="G38" i="1"/>
  <c r="F38" i="1"/>
  <c r="N37" i="1"/>
  <c r="M37" i="1"/>
  <c r="L37" i="1"/>
  <c r="K37" i="1"/>
  <c r="J37" i="1"/>
  <c r="I37" i="1"/>
  <c r="H37" i="1"/>
  <c r="G37" i="1"/>
  <c r="F37" i="1"/>
  <c r="N36" i="1"/>
  <c r="M36" i="1"/>
  <c r="L36" i="1"/>
  <c r="K36" i="1"/>
  <c r="J36" i="1"/>
  <c r="I36" i="1"/>
  <c r="H36" i="1"/>
  <c r="G36" i="1"/>
  <c r="F36" i="1"/>
  <c r="N35" i="1"/>
  <c r="M35" i="1"/>
  <c r="L35" i="1"/>
  <c r="K35" i="1"/>
  <c r="J35" i="1"/>
  <c r="I35" i="1"/>
  <c r="H35" i="1"/>
  <c r="G35" i="1"/>
  <c r="N34" i="1"/>
  <c r="M34" i="1"/>
  <c r="L34" i="1"/>
  <c r="K34" i="1"/>
  <c r="J34" i="1"/>
  <c r="I34" i="1"/>
  <c r="H34" i="1"/>
  <c r="G34" i="1"/>
  <c r="F34" i="1"/>
  <c r="F35" i="1"/>
  <c r="D25" i="1" l="1"/>
  <c r="B17" i="3"/>
  <c r="Q17" i="2" s="1"/>
  <c r="R17" i="2" s="1"/>
  <c r="B20" i="3" l="1"/>
  <c r="C20" i="3" s="1"/>
  <c r="Q14" i="2"/>
  <c r="B3" i="2"/>
  <c r="B4" i="2"/>
  <c r="B5" i="2"/>
  <c r="B6" i="2"/>
  <c r="B7" i="2"/>
  <c r="B8" i="2"/>
  <c r="B9" i="2"/>
  <c r="C3" i="2"/>
  <c r="D3" i="2"/>
  <c r="E3" i="2"/>
  <c r="F3" i="2"/>
  <c r="G3" i="2"/>
  <c r="H3" i="2"/>
  <c r="I3" i="2"/>
  <c r="C4" i="2"/>
  <c r="D4" i="2"/>
  <c r="E4" i="2"/>
  <c r="F4" i="2"/>
  <c r="G4" i="2"/>
  <c r="H4" i="2"/>
  <c r="I4" i="2"/>
  <c r="C5" i="2"/>
  <c r="D5" i="2"/>
  <c r="E5" i="2"/>
  <c r="F5" i="2"/>
  <c r="G5" i="2"/>
  <c r="H5" i="2"/>
  <c r="I5" i="2"/>
  <c r="C6" i="2"/>
  <c r="D6" i="2"/>
  <c r="E6" i="2"/>
  <c r="F6" i="2"/>
  <c r="G6" i="2"/>
  <c r="H6" i="2"/>
  <c r="I6" i="2"/>
  <c r="C7" i="2"/>
  <c r="D7" i="2"/>
  <c r="E7" i="2"/>
  <c r="F7" i="2"/>
  <c r="G7" i="2"/>
  <c r="H7" i="2"/>
  <c r="I7" i="2"/>
  <c r="C8" i="2"/>
  <c r="D8" i="2"/>
  <c r="E8" i="2"/>
  <c r="F8" i="2"/>
  <c r="G8" i="2"/>
  <c r="H8" i="2"/>
  <c r="I8" i="2"/>
  <c r="C9" i="2"/>
  <c r="D9" i="2"/>
  <c r="E9" i="2"/>
  <c r="F9" i="2"/>
  <c r="G9" i="2"/>
  <c r="H9" i="2"/>
  <c r="I9" i="2"/>
  <c r="Q18" i="2" l="1"/>
  <c r="Q15" i="2"/>
  <c r="Q13" i="2"/>
</calcChain>
</file>

<file path=xl/sharedStrings.xml><?xml version="1.0" encoding="utf-8"?>
<sst xmlns="http://schemas.openxmlformats.org/spreadsheetml/2006/main" count="74" uniqueCount="70">
  <si>
    <t xml:space="preserve"> </t>
  </si>
  <si>
    <t>Enter Inflation Factor From Table:</t>
  </si>
  <si>
    <t>Expense</t>
  </si>
  <si>
    <t>Current Monthly Cost</t>
  </si>
  <si>
    <t>Inflation Factor</t>
  </si>
  <si>
    <t>Monthly Cost at Retirement (current cost times inflation factor)</t>
  </si>
  <si>
    <t>Mortgage (excluding property taxes and insurance)</t>
  </si>
  <si>
    <t>N/A</t>
  </si>
  <si>
    <t>Rent (if you do not own)</t>
  </si>
  <si>
    <t>Property taxes</t>
  </si>
  <si>
    <t>Homeowners Insurance</t>
  </si>
  <si>
    <t>Health Care/Medicare</t>
  </si>
  <si>
    <t>Utilities (gas, electric, water, waste water, trash)</t>
  </si>
  <si>
    <t>TV, Internet &amp; Phone</t>
  </si>
  <si>
    <t>Home Maintenance</t>
  </si>
  <si>
    <t>Automobile/Transportation (gas, maintenance, insurance)</t>
  </si>
  <si>
    <t>Groceries</t>
  </si>
  <si>
    <t>Clothing</t>
  </si>
  <si>
    <t>Personal care</t>
  </si>
  <si>
    <t>Dependent care</t>
  </si>
  <si>
    <t>Homeowners Association Dues</t>
  </si>
  <si>
    <t>Loan payments (car, home equity, credit line)</t>
  </si>
  <si>
    <t>Credit Cards Debt (minimum payment)</t>
  </si>
  <si>
    <t>Entertainment</t>
  </si>
  <si>
    <t>Eating Out</t>
  </si>
  <si>
    <t>Travel</t>
  </si>
  <si>
    <t>Charitable Donations/Gifts</t>
  </si>
  <si>
    <t>Monthly Total:</t>
  </si>
  <si>
    <t>Annual Inflation Rate</t>
  </si>
  <si>
    <t>Guaranteed Income (pre-tax)</t>
  </si>
  <si>
    <t>Monthly Pre-tax</t>
  </si>
  <si>
    <t>TRS Pension</t>
  </si>
  <si>
    <t>Other Pension</t>
  </si>
  <si>
    <t>Military Retirement</t>
  </si>
  <si>
    <t>Lifetime Monthly Annuity</t>
  </si>
  <si>
    <t>Social Security (mine)</t>
  </si>
  <si>
    <t>Social Security (other)</t>
  </si>
  <si>
    <t>Other Guaranteed Monthly Income</t>
  </si>
  <si>
    <t>Total Guaranteed Monthly Income:</t>
  </si>
  <si>
    <t>Non-Guaranteed Income</t>
  </si>
  <si>
    <t>403(b), 457(b), 401(k), IRA Monthly Distributions</t>
  </si>
  <si>
    <t>Roth 403(b), Roth 457(b), Roth 401(k), Roth IRA Monthly Distributions</t>
  </si>
  <si>
    <t>Brokerage/Savings Accounts Monthly Distributions</t>
  </si>
  <si>
    <t>Work Income</t>
  </si>
  <si>
    <t>Income Not from Work (Real Estate Rental Income or Other)</t>
  </si>
  <si>
    <t>Total Non-Guaranteed Monthly Income:</t>
  </si>
  <si>
    <t>Total Guaranteed and Non-Guaranteed Monthly Income:</t>
  </si>
  <si>
    <t>What is your current monthly income?</t>
  </si>
  <si>
    <t>Will estimated income cover estimated expenses?</t>
  </si>
  <si>
    <t>Years to Retire</t>
  </si>
  <si>
    <t>3%</t>
  </si>
  <si>
    <t>4%</t>
  </si>
  <si>
    <t>5%</t>
  </si>
  <si>
    <t>6%</t>
  </si>
  <si>
    <t>7%</t>
  </si>
  <si>
    <t>8%</t>
  </si>
  <si>
    <t>9%</t>
  </si>
  <si>
    <t>10%</t>
  </si>
  <si>
    <t>Year</t>
  </si>
  <si>
    <t>Inflation</t>
  </si>
  <si>
    <t>Gap Analysis</t>
  </si>
  <si>
    <t>Total Estimated Income</t>
  </si>
  <si>
    <t>Total Estimated Expenses</t>
  </si>
  <si>
    <t>GAP or Excess</t>
  </si>
  <si>
    <t>Current Income</t>
  </si>
  <si>
    <t>% of Current Income</t>
  </si>
  <si>
    <t>Income change</t>
  </si>
  <si>
    <t>Other (variable interest)</t>
  </si>
  <si>
    <t>Other (fixed interest)</t>
  </si>
  <si>
    <t>2023*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</si>
</sst>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4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0" applyNumberFormat="0" applyBorder="0" applyAlignment="0" applyProtection="0"/>
    <xf numFmtId="0" fontId="2" fillId="12" borderId="0" applyNumberFormat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13" borderId="0" applyNumberFormat="0" applyBorder="0" applyAlignment="0" applyProtection="0"/>
  </cellStyleXfs>
  <cellXfs count="70">
    <xf numFmtId="0" fontId="0" fillId="0" borderId="0" xfId="0"/>
    <xf numFmtId="164" fontId="0" fillId="0" borderId="0" xfId="0" applyNumberFormat="1" applyAlignment="1"/>
    <xf numFmtId="0" fontId="1" fillId="0" borderId="0" xfId="0" applyFont="1"/>
    <xf numFmtId="2" fontId="0" fillId="0" borderId="0" xfId="0" applyNumberFormat="1"/>
    <xf numFmtId="9" fontId="1" fillId="0" borderId="0" xfId="0" applyNumberFormat="1" applyFont="1"/>
    <xf numFmtId="0" fontId="1" fillId="0" borderId="0" xfId="0" applyFont="1" applyAlignment="1">
      <alignment horizontal="center"/>
    </xf>
    <xf numFmtId="0" fontId="2" fillId="4" borderId="0" xfId="3"/>
    <xf numFmtId="2" fontId="2" fillId="4" borderId="0" xfId="3" applyNumberFormat="1"/>
    <xf numFmtId="0" fontId="4" fillId="9" borderId="0" xfId="8" applyFont="1" applyAlignment="1">
      <alignment horizontal="right"/>
    </xf>
    <xf numFmtId="0" fontId="4" fillId="3" borderId="0" xfId="2" applyFont="1"/>
    <xf numFmtId="164" fontId="4" fillId="5" borderId="0" xfId="4" applyNumberFormat="1" applyFont="1" applyAlignment="1">
      <alignment horizontal="left" wrapText="1"/>
    </xf>
    <xf numFmtId="164" fontId="4" fillId="7" borderId="0" xfId="6" applyNumberFormat="1" applyFont="1" applyAlignment="1">
      <alignment horizontal="left" wrapText="1"/>
    </xf>
    <xf numFmtId="164" fontId="4" fillId="11" borderId="0" xfId="10" applyNumberFormat="1" applyFont="1" applyAlignment="1">
      <alignment horizontal="left" wrapText="1"/>
    </xf>
    <xf numFmtId="0" fontId="4" fillId="3" borderId="0" xfId="2" applyFont="1" applyAlignment="1">
      <alignment horizontal="center"/>
    </xf>
    <xf numFmtId="0" fontId="4" fillId="11" borderId="0" xfId="10" applyFont="1" applyAlignment="1">
      <alignment horizontal="right"/>
    </xf>
    <xf numFmtId="0" fontId="1" fillId="4" borderId="0" xfId="3" applyFont="1" applyAlignment="1">
      <alignment horizontal="center"/>
    </xf>
    <xf numFmtId="165" fontId="0" fillId="0" borderId="0" xfId="12" applyNumberFormat="1" applyFont="1"/>
    <xf numFmtId="165" fontId="1" fillId="0" borderId="0" xfId="12" applyNumberFormat="1" applyFont="1"/>
    <xf numFmtId="0" fontId="0" fillId="0" borderId="0" xfId="0" applyAlignment="1">
      <alignment horizontal="right"/>
    </xf>
    <xf numFmtId="0" fontId="0" fillId="4" borderId="0" xfId="3" applyFont="1"/>
    <xf numFmtId="164" fontId="5" fillId="0" borderId="0" xfId="0" applyNumberFormat="1" applyFont="1" applyAlignment="1">
      <alignment horizontal="right"/>
    </xf>
    <xf numFmtId="0" fontId="6" fillId="13" borderId="0" xfId="14" applyFont="1" applyAlignment="1">
      <alignment horizontal="right"/>
    </xf>
    <xf numFmtId="0" fontId="6" fillId="13" borderId="0" xfId="14" applyFont="1" applyAlignment="1">
      <alignment horizontal="center"/>
    </xf>
    <xf numFmtId="0" fontId="3" fillId="3" borderId="0" xfId="2"/>
    <xf numFmtId="9" fontId="0" fillId="0" borderId="0" xfId="13" applyFont="1"/>
    <xf numFmtId="9" fontId="0" fillId="0" borderId="0" xfId="13" applyNumberFormat="1" applyFont="1"/>
    <xf numFmtId="165" fontId="0" fillId="0" borderId="0" xfId="0" applyNumberFormat="1"/>
    <xf numFmtId="164" fontId="0" fillId="0" borderId="0" xfId="12" applyNumberFormat="1" applyFont="1"/>
    <xf numFmtId="10" fontId="0" fillId="0" borderId="0" xfId="0" applyNumberFormat="1"/>
    <xf numFmtId="0" fontId="1" fillId="0" borderId="0" xfId="0" applyFont="1" applyAlignment="1">
      <alignment horizontal="left"/>
    </xf>
    <xf numFmtId="164" fontId="3" fillId="11" borderId="0" xfId="10" applyNumberFormat="1"/>
    <xf numFmtId="164" fontId="3" fillId="3" borderId="0" xfId="2" applyNumberFormat="1"/>
    <xf numFmtId="164" fontId="3" fillId="9" borderId="0" xfId="8" applyNumberFormat="1"/>
    <xf numFmtId="164" fontId="0" fillId="0" borderId="0" xfId="0" applyNumberFormat="1"/>
    <xf numFmtId="164" fontId="6" fillId="13" borderId="0" xfId="14" applyNumberFormat="1" applyFont="1"/>
    <xf numFmtId="0" fontId="3" fillId="7" borderId="0" xfId="6" applyAlignment="1">
      <alignment horizontal="center"/>
    </xf>
    <xf numFmtId="0" fontId="0" fillId="0" borderId="0" xfId="0" applyFont="1"/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0" fillId="0" borderId="0" xfId="0" applyNumberFormat="1" applyAlignment="1" applyProtection="1">
      <protection locked="0"/>
    </xf>
    <xf numFmtId="164" fontId="2" fillId="6" borderId="0" xfId="5" applyNumberFormat="1" applyAlignment="1" applyProtection="1">
      <protection locked="0"/>
    </xf>
    <xf numFmtId="164" fontId="0" fillId="0" borderId="0" xfId="0" applyNumberFormat="1" applyAlignment="1" applyProtection="1">
      <alignment horizontal="center"/>
      <protection hidden="1"/>
    </xf>
    <xf numFmtId="164" fontId="0" fillId="0" borderId="0" xfId="0" applyNumberFormat="1" applyAlignment="1" applyProtection="1">
      <protection hidden="1"/>
    </xf>
    <xf numFmtId="164" fontId="2" fillId="12" borderId="0" xfId="11" applyNumberFormat="1" applyAlignment="1" applyProtection="1">
      <protection hidden="1"/>
    </xf>
    <xf numFmtId="164" fontId="2" fillId="8" borderId="0" xfId="7" applyNumberFormat="1" applyAlignment="1" applyProtection="1">
      <alignment horizontal="center"/>
      <protection hidden="1"/>
    </xf>
    <xf numFmtId="164" fontId="0" fillId="2" borderId="0" xfId="0" applyNumberFormat="1" applyFill="1" applyAlignment="1" applyProtection="1">
      <protection hidden="1"/>
    </xf>
    <xf numFmtId="164" fontId="1" fillId="10" borderId="0" xfId="9" applyNumberFormat="1" applyFont="1" applyAlignment="1" applyProtection="1">
      <protection hidden="1"/>
    </xf>
    <xf numFmtId="2" fontId="4" fillId="3" borderId="0" xfId="2" applyNumberFormat="1" applyFont="1" applyAlignment="1" applyProtection="1">
      <alignment horizontal="right" wrapText="1"/>
      <protection locked="0"/>
    </xf>
    <xf numFmtId="2" fontId="2" fillId="8" borderId="0" xfId="13" applyNumberFormat="1" applyFill="1" applyAlignment="1" applyProtection="1">
      <protection hidden="1"/>
    </xf>
    <xf numFmtId="2" fontId="0" fillId="0" borderId="0" xfId="13" applyNumberFormat="1" applyFont="1" applyAlignment="1" applyProtection="1">
      <protection hidden="1"/>
    </xf>
    <xf numFmtId="9" fontId="4" fillId="3" borderId="0" xfId="2" applyNumberFormat="1" applyFont="1" applyAlignment="1">
      <alignment horizontal="right"/>
    </xf>
    <xf numFmtId="164" fontId="0" fillId="0" borderId="1" xfId="1" applyNumberFormat="1" applyFont="1" applyBorder="1" applyProtection="1">
      <protection locked="0"/>
    </xf>
    <xf numFmtId="164" fontId="0" fillId="4" borderId="1" xfId="3" applyNumberFormat="1" applyFont="1" applyBorder="1" applyProtection="1">
      <protection locked="0"/>
    </xf>
    <xf numFmtId="0" fontId="0" fillId="0" borderId="0" xfId="0" applyFill="1" applyBorder="1" applyAlignment="1">
      <alignment vertical="top" wrapText="1"/>
    </xf>
    <xf numFmtId="164" fontId="6" fillId="13" borderId="2" xfId="14" applyNumberFormat="1" applyFont="1" applyBorder="1" applyProtection="1">
      <protection locked="0"/>
    </xf>
    <xf numFmtId="0" fontId="0" fillId="14" borderId="0" xfId="3" applyFont="1" applyFill="1"/>
    <xf numFmtId="164" fontId="2" fillId="14" borderId="0" xfId="5" applyNumberFormat="1" applyFill="1" applyAlignment="1" applyProtection="1">
      <protection locked="0"/>
    </xf>
    <xf numFmtId="164" fontId="2" fillId="14" borderId="0" xfId="11" applyNumberFormat="1" applyFill="1" applyAlignment="1" applyProtection="1">
      <protection hidden="1"/>
    </xf>
    <xf numFmtId="2" fontId="2" fillId="8" borderId="0" xfId="13" applyNumberFormat="1" applyFill="1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166" fontId="0" fillId="0" borderId="0" xfId="0" applyNumberFormat="1"/>
    <xf numFmtId="0" fontId="4" fillId="7" borderId="0" xfId="6" applyFont="1" applyAlignment="1">
      <alignment horizontal="center"/>
    </xf>
    <xf numFmtId="0" fontId="1" fillId="0" borderId="0" xfId="0" applyFont="1" applyAlignment="1">
      <alignment horizontal="center"/>
    </xf>
  </cellXfs>
  <cellStyles count="15">
    <cellStyle name="20% - Accent1" xfId="3" builtinId="30"/>
    <cellStyle name="20% - Accent2" xfId="5" builtinId="34"/>
    <cellStyle name="20% - Accent3" xfId="7" builtinId="38"/>
    <cellStyle name="20% - Accent4" xfId="9" builtinId="42"/>
    <cellStyle name="20% - Accent5" xfId="11" builtinId="46"/>
    <cellStyle name="Accent1" xfId="2" builtinId="29"/>
    <cellStyle name="Accent2" xfId="4" builtinId="33"/>
    <cellStyle name="Accent3" xfId="6" builtinId="37"/>
    <cellStyle name="Accent4" xfId="8" builtinId="41"/>
    <cellStyle name="Accent5" xfId="10" builtinId="45"/>
    <cellStyle name="Accent6" xfId="14" builtinId="49"/>
    <cellStyle name="Comma" xfId="12" builtinId="3"/>
    <cellStyle name="Currency" xfId="1" builtinId="4"/>
    <cellStyle name="Normal" xfId="0" builtinId="0"/>
    <cellStyle name="Percent" xfId="13" builtinId="5"/>
  </cellStyles>
  <dxfs count="12">
    <dxf>
      <numFmt numFmtId="166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United</a:t>
            </a:r>
            <a:r>
              <a:rPr lang="en-US" baseline="0"/>
              <a:t> States Annual Inflation Rates (2013 to 2023)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'Inflation Factor'!$A$17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Factor'!$B$17</c:f>
              <c:numCache>
                <c:formatCode>0.0</c:formatCode>
                <c:ptCount val="1"/>
                <c:pt idx="0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D4-4539-813F-476BFC651C1C}"/>
            </c:ext>
          </c:extLst>
        </c:ser>
        <c:ser>
          <c:idx val="5"/>
          <c:order val="5"/>
          <c:tx>
            <c:strRef>
              <c:f>'Inflation Factor'!$A$18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Factor'!$B$18</c:f>
              <c:numCache>
                <c:formatCode>0.0</c:formatCode>
                <c:ptCount val="1"/>
                <c:pt idx="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4-4539-813F-476BFC651C1C}"/>
            </c:ext>
          </c:extLst>
        </c:ser>
        <c:ser>
          <c:idx val="6"/>
          <c:order val="6"/>
          <c:tx>
            <c:strRef>
              <c:f>'Inflation Factor'!$A$19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Factor'!$B$19</c:f>
              <c:numCache>
                <c:formatCode>0.0</c:formatCode>
                <c:ptCount val="1"/>
                <c:pt idx="0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D4-4539-813F-476BFC651C1C}"/>
            </c:ext>
          </c:extLst>
        </c:ser>
        <c:ser>
          <c:idx val="7"/>
          <c:order val="7"/>
          <c:tx>
            <c:strRef>
              <c:f>'Inflation Factor'!$A$20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Factor'!$B$20</c:f>
              <c:numCache>
                <c:formatCode>0.0</c:formatCode>
                <c:ptCount val="1"/>
                <c:pt idx="0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D4-4539-813F-476BFC651C1C}"/>
            </c:ext>
          </c:extLst>
        </c:ser>
        <c:ser>
          <c:idx val="8"/>
          <c:order val="8"/>
          <c:tx>
            <c:strRef>
              <c:f>'Inflation Factor'!$A$21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Factor'!$B$21</c:f>
              <c:numCache>
                <c:formatCode>0.0</c:formatCode>
                <c:ptCount val="1"/>
                <c:pt idx="0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D4-4539-813F-476BFC651C1C}"/>
            </c:ext>
          </c:extLst>
        </c:ser>
        <c:ser>
          <c:idx val="9"/>
          <c:order val="9"/>
          <c:tx>
            <c:strRef>
              <c:f>'Inflation Factor'!$A$22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Factor'!$B$22</c:f>
              <c:numCache>
                <c:formatCode>0.0</c:formatCode>
                <c:ptCount val="1"/>
                <c:pt idx="0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D4-4539-813F-476BFC651C1C}"/>
            </c:ext>
          </c:extLst>
        </c:ser>
        <c:ser>
          <c:idx val="10"/>
          <c:order val="10"/>
          <c:tx>
            <c:strRef>
              <c:f>'Inflation Factor'!$A$23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Factor'!$B$23</c:f>
              <c:numCache>
                <c:formatCode>0.0</c:formatCode>
                <c:ptCount val="1"/>
                <c:pt idx="0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7D4-4539-813F-476BFC651C1C}"/>
            </c:ext>
          </c:extLst>
        </c:ser>
        <c:ser>
          <c:idx val="11"/>
          <c:order val="11"/>
          <c:tx>
            <c:strRef>
              <c:f>'Inflation Factor'!$A$24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Factor'!$B$24</c:f>
              <c:numCache>
                <c:formatCode>0.0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D4-4539-813F-476BFC651C1C}"/>
            </c:ext>
          </c:extLst>
        </c:ser>
        <c:ser>
          <c:idx val="12"/>
          <c:order val="12"/>
          <c:tx>
            <c:strRef>
              <c:f>'Inflation Factor'!$A$25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Factor'!$B$25</c:f>
              <c:numCache>
                <c:formatCode>0.0</c:formatCode>
                <c:ptCount val="1"/>
                <c:pt idx="0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7D4-4539-813F-476BFC651C1C}"/>
            </c:ext>
          </c:extLst>
        </c:ser>
        <c:ser>
          <c:idx val="13"/>
          <c:order val="13"/>
          <c:tx>
            <c:strRef>
              <c:f>'Inflation Factor'!$A$26</c:f>
              <c:strCache>
                <c:ptCount val="1"/>
                <c:pt idx="0">
                  <c:v>2023*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Factor'!$B$26</c:f>
              <c:numCache>
                <c:formatCode>0.0</c:formatCode>
                <c:ptCount val="1"/>
                <c:pt idx="0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D4-4539-813F-476BFC651C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075944719"/>
        <c:axId val="211427286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'Inflation Factor'!$A$13</c15:sqref>
                        </c15:formulaRef>
                      </c:ext>
                    </c:extLst>
                    <c:strCache>
                      <c:ptCount val="1"/>
                      <c:pt idx="0">
                        <c:v>2010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'Inflation Factor'!$B$12</c15:sqref>
                        </c15:formulaRef>
                      </c:ext>
                    </c:extLst>
                    <c:strCache>
                      <c:ptCount val="1"/>
                      <c:pt idx="0">
                        <c:v>Inflation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'Inflation Factor'!$B$13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1.5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B-97D4-4539-813F-476BFC651C1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'Inflation Factor'!$A$14</c15:sqref>
                        </c15:formulaRef>
                      </c:ext>
                    </c:extLst>
                    <c:strCache>
                      <c:ptCount val="1"/>
                      <c:pt idx="0">
                        <c:v>2011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'Inflation Factor'!$B$12</c15:sqref>
                        </c15:formulaRef>
                      </c:ext>
                    </c:extLst>
                    <c:strCache>
                      <c:ptCount val="1"/>
                      <c:pt idx="0">
                        <c:v>Inflation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'Inflation Factor'!$B$14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7D4-4539-813F-476BFC651C1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'Inflation Factor'!$A$15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'Inflation Factor'!$B$12</c15:sqref>
                        </c15:formulaRef>
                      </c:ext>
                    </c:extLst>
                    <c:strCache>
                      <c:ptCount val="1"/>
                      <c:pt idx="0">
                        <c:v>Inflation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'Inflation Factor'!$B$15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1.7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7D4-4539-813F-476BFC651C1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'Inflation Factor'!$A$16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'Inflation Factor'!$B$12</c15:sqref>
                        </c15:formulaRef>
                      </c:ext>
                    </c:extLst>
                    <c:strCache>
                      <c:ptCount val="1"/>
                      <c:pt idx="0">
                        <c:v>Inflation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'Inflation Factor'!$B$16</c15:sqref>
                        </c15:formulaRef>
                      </c:ext>
                    </c:extLst>
                    <c:numCache>
                      <c:formatCode>0.0</c:formatCode>
                      <c:ptCount val="1"/>
                      <c:pt idx="0">
                        <c:v>1.5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97D4-4539-813F-476BFC651C1C}"/>
                  </c:ext>
                </c:extLst>
              </c15:ser>
            </c15:filteredBarSeries>
          </c:ext>
        </c:extLst>
      </c:barChart>
      <c:catAx>
        <c:axId val="2075944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4272863"/>
        <c:crosses val="autoZero"/>
        <c:auto val="1"/>
        <c:lblAlgn val="ctr"/>
        <c:lblOffset val="100"/>
        <c:noMultiLvlLbl val="0"/>
      </c:catAx>
      <c:valAx>
        <c:axId val="2114272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5944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Percentage of Pre-retirement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7777777777777779"/>
                  <c:y val="8.294930875576037E-2"/>
                </c:manualLayout>
              </c:layout>
              <c:tx>
                <c:rich>
                  <a:bodyPr/>
                  <a:lstStyle/>
                  <a:p>
                    <a:fld id="{8F852C6D-2388-4EBE-AA2A-65E645C733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4F6-464D-BBE3-21196CCE41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'Inflation Factor'!$R$17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'Inflation Factor'!$Q$17</c15:f>
                <c15:dlblRangeCache>
                  <c:ptCount val="1"/>
                  <c:pt idx="0">
                    <c:v>NA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E4F6-464D-BBE3-21196CCE41E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4F6-464D-BBE3-21196CCE41ED}"/>
              </c:ext>
            </c:extLst>
          </c:dPt>
          <c:dLbls>
            <c:delete val="1"/>
          </c:dLbls>
          <c:val>
            <c:numRef>
              <c:f>'Inflation Factor'!$S$17</c:f>
              <c:numCache>
                <c:formatCode>0%</c:formatCode>
                <c:ptCount val="1"/>
                <c:pt idx="0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F6-464D-BBE3-21196CCE4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47"/>
        <c:overlap val="100"/>
        <c:axId val="694130144"/>
        <c:axId val="563730080"/>
      </c:barChart>
      <c:catAx>
        <c:axId val="694130144"/>
        <c:scaling>
          <c:orientation val="minMax"/>
        </c:scaling>
        <c:delete val="1"/>
        <c:axPos val="b"/>
        <c:majorTickMark val="out"/>
        <c:minorTickMark val="none"/>
        <c:tickLblPos val="nextTo"/>
        <c:crossAx val="563730080"/>
        <c:crosses val="autoZero"/>
        <c:auto val="1"/>
        <c:lblAlgn val="ctr"/>
        <c:lblOffset val="100"/>
        <c:noMultiLvlLbl val="0"/>
      </c:catAx>
      <c:valAx>
        <c:axId val="563730080"/>
        <c:scaling>
          <c:orientation val="minMax"/>
          <c:max val="1.1000000000000001"/>
          <c:min val="0"/>
        </c:scaling>
        <c:delete val="1"/>
        <c:axPos val="l"/>
        <c:numFmt formatCode="0.00%" sourceLinked="1"/>
        <c:majorTickMark val="out"/>
        <c:minorTickMark val="none"/>
        <c:tickLblPos val="nextTo"/>
        <c:crossAx val="69413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United</a:t>
            </a:r>
            <a:r>
              <a:rPr lang="en-US" baseline="0"/>
              <a:t> States Annual Inflation Rates (2014 to 2023)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Factor'!$B$17</c:f>
              <c:numCache>
                <c:formatCode>0.0</c:formatCode>
                <c:ptCount val="1"/>
                <c:pt idx="0">
                  <c:v>0.8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8EE-409B-9F2A-63405937BD4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Factor'!$B$18</c:f>
              <c:numCache>
                <c:formatCode>0.0</c:formatCode>
                <c:ptCount val="1"/>
                <c:pt idx="0">
                  <c:v>0.7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78EE-409B-9F2A-63405937BD4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Factor'!$B$19</c:f>
              <c:numCache>
                <c:formatCode>0.0</c:formatCode>
                <c:ptCount val="1"/>
                <c:pt idx="0">
                  <c:v>2.1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78EE-409B-9F2A-63405937BD42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Factor'!$B$20</c:f>
              <c:numCache>
                <c:formatCode>0.0</c:formatCode>
                <c:ptCount val="1"/>
                <c:pt idx="0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EE-409B-9F2A-63405937BD42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Factor'!$B$21</c:f>
              <c:numCache>
                <c:formatCode>0.0</c:formatCode>
                <c:ptCount val="1"/>
                <c:pt idx="0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EE-409B-9F2A-63405937BD42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Factor'!$B$22</c:f>
              <c:numCache>
                <c:formatCode>0.0</c:formatCode>
                <c:ptCount val="1"/>
                <c:pt idx="0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EE-409B-9F2A-63405937BD42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Factor'!$B$23</c:f>
              <c:numCache>
                <c:formatCode>0.0</c:formatCode>
                <c:ptCount val="1"/>
                <c:pt idx="0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EE-409B-9F2A-63405937BD42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Factor'!$B$24</c:f>
              <c:numCache>
                <c:formatCode>0.0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8EE-409B-9F2A-63405937BD42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Factor'!$B$25</c:f>
              <c:numCache>
                <c:formatCode>0.0</c:formatCode>
                <c:ptCount val="1"/>
                <c:pt idx="0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EE-409B-9F2A-63405937BD42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'Inflation Factor'!$B$12</c:f>
              <c:strCache>
                <c:ptCount val="1"/>
                <c:pt idx="0">
                  <c:v>Inflation</c:v>
                </c:pt>
              </c:strCache>
            </c:strRef>
          </c:cat>
          <c:val>
            <c:numRef>
              <c:f>'Inflation Factor'!$B$26</c:f>
              <c:numCache>
                <c:formatCode>0.0</c:formatCode>
                <c:ptCount val="1"/>
                <c:pt idx="0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8EE-409B-9F2A-63405937BD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075944719"/>
        <c:axId val="2114272863"/>
        <c:extLst/>
      </c:barChart>
      <c:catAx>
        <c:axId val="2075944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4272863"/>
        <c:crosses val="autoZero"/>
        <c:auto val="1"/>
        <c:lblAlgn val="ctr"/>
        <c:lblOffset val="100"/>
        <c:noMultiLvlLbl val="0"/>
      </c:catAx>
      <c:valAx>
        <c:axId val="2114272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5944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Percentage of Current Income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27777777777777779"/>
                  <c:y val="8.294930875576037E-2"/>
                </c:manualLayout>
              </c:layout>
              <c:tx>
                <c:rich>
                  <a:bodyPr/>
                  <a:lstStyle/>
                  <a:p>
                    <a:fld id="{0A5317C3-6FD4-4B44-94E0-77EFA2D6148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3344-4F12-B3B3-6B75D61E07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'Inflation Factor'!$R$17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'Inflation Factor'!$Q$17</c15:f>
                <c15:dlblRangeCache>
                  <c:ptCount val="1"/>
                  <c:pt idx="0">
                    <c:v>NA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3344-4F12-B3B3-6B75D61E078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2C-45BC-92C1-8F96B5D51047}"/>
              </c:ext>
            </c:extLst>
          </c:dPt>
          <c:dLbls>
            <c:delete val="1"/>
          </c:dLbls>
          <c:val>
            <c:numRef>
              <c:f>'Inflation Factor'!$S$17</c:f>
              <c:numCache>
                <c:formatCode>0%</c:formatCode>
                <c:ptCount val="1"/>
                <c:pt idx="0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44-4F12-B3B3-6B75D61E07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47"/>
        <c:overlap val="100"/>
        <c:axId val="694130144"/>
        <c:axId val="563730080"/>
      </c:barChart>
      <c:catAx>
        <c:axId val="6941301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3730080"/>
        <c:crosses val="autoZero"/>
        <c:auto val="1"/>
        <c:lblAlgn val="ctr"/>
        <c:lblOffset val="100"/>
        <c:noMultiLvlLbl val="0"/>
      </c:catAx>
      <c:valAx>
        <c:axId val="563730080"/>
        <c:scaling>
          <c:orientation val="minMax"/>
          <c:max val="1.1000000000000001"/>
          <c:min val="0"/>
        </c:scaling>
        <c:delete val="1"/>
        <c:axPos val="l"/>
        <c:numFmt formatCode="0.00%" sourceLinked="1"/>
        <c:majorTickMark val="out"/>
        <c:minorTickMark val="none"/>
        <c:tickLblPos val="nextTo"/>
        <c:crossAx val="69413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1919916</xdr:colOff>
      <xdr:row>41</xdr:row>
      <xdr:rowOff>175045</xdr:rowOff>
    </xdr:from>
    <xdr:to>
      <xdr:col>1</xdr:col>
      <xdr:colOff>2746812</xdr:colOff>
      <xdr:row>45</xdr:row>
      <xdr:rowOff>139640</xdr:rowOff>
    </xdr:to>
    <xdr:pic>
      <xdr:nvPicPr>
        <xdr:cNvPr id="6" name="Picture 5" descr="TRS logo">
          <a:extLst>
            <a:ext uri="{FF2B5EF4-FFF2-40B4-BE49-F238E27FC236}">
              <a16:creationId xmlns:a16="http://schemas.microsoft.com/office/drawing/2014/main" id="{2F15C6A0-7EAC-4B5A-9E3A-A65916134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3124" y="9178866"/>
          <a:ext cx="826896" cy="683463"/>
        </a:xfrm>
        <a:prstGeom prst="rect">
          <a:avLst/>
        </a:prstGeom>
      </xdr:spPr>
    </xdr:pic>
    <xdr:clientData/>
  </xdr:twoCellAnchor>
  <xdr:twoCellAnchor>
    <xdr:from>
      <xdr:col>0</xdr:col>
      <xdr:colOff>396299</xdr:colOff>
      <xdr:row>25</xdr:row>
      <xdr:rowOff>170730</xdr:rowOff>
    </xdr:from>
    <xdr:to>
      <xdr:col>0</xdr:col>
      <xdr:colOff>3370615</xdr:colOff>
      <xdr:row>32</xdr:row>
      <xdr:rowOff>103862</xdr:rowOff>
    </xdr:to>
    <xdr:sp macro="" textlink="">
      <xdr:nvSpPr>
        <xdr:cNvPr id="2" name="Callout: Down Arrow 1">
          <a:extLst>
            <a:ext uri="{FF2B5EF4-FFF2-40B4-BE49-F238E27FC236}">
              <a16:creationId xmlns:a16="http://schemas.microsoft.com/office/drawing/2014/main" id="{07EC6908-9C24-A7DE-2186-B8047400147B}"/>
            </a:ext>
          </a:extLst>
        </xdr:cNvPr>
        <xdr:cNvSpPr/>
      </xdr:nvSpPr>
      <xdr:spPr>
        <a:xfrm>
          <a:off x="396299" y="6276499"/>
          <a:ext cx="2974316" cy="1276401"/>
        </a:xfrm>
        <a:prstGeom prst="downArrowCallout">
          <a:avLst/>
        </a:prstGeom>
        <a:solidFill>
          <a:schemeClr val="accent1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 b="1"/>
            <a:t>Navigate by clicking on tabs below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3019424</xdr:colOff>
      <xdr:row>25</xdr:row>
      <xdr:rowOff>144875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4F9AB3-37B1-0FD4-A89B-FD9B3ED7C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30097" cy="62506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80393</xdr:colOff>
      <xdr:row>26</xdr:row>
      <xdr:rowOff>42294</xdr:rowOff>
    </xdr:from>
    <xdr:to>
      <xdr:col>4</xdr:col>
      <xdr:colOff>1018</xdr:colOff>
      <xdr:row>31</xdr:row>
      <xdr:rowOff>172339</xdr:rowOff>
    </xdr:to>
    <xdr:pic>
      <xdr:nvPicPr>
        <xdr:cNvPr id="3" name="Picture 2" descr="Disclaimer image is a link to the instructions page with the disclaimer details.">
          <a:extLst>
            <a:ext uri="{FF2B5EF4-FFF2-40B4-BE49-F238E27FC236}">
              <a16:creationId xmlns:a16="http://schemas.microsoft.com/office/drawing/2014/main" id="{A3A56291-F88A-4483-8D83-1CF9BD63C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3" y="5343945"/>
          <a:ext cx="6627243" cy="1028630"/>
        </a:xfrm>
        <a:prstGeom prst="rect">
          <a:avLst/>
        </a:prstGeom>
      </xdr:spPr>
    </xdr:pic>
    <xdr:clientData/>
  </xdr:twoCellAnchor>
  <xdr:twoCellAnchor editAs="oneCell">
    <xdr:from>
      <xdr:col>2</xdr:col>
      <xdr:colOff>987964</xdr:colOff>
      <xdr:row>37</xdr:row>
      <xdr:rowOff>132152</xdr:rowOff>
    </xdr:from>
    <xdr:to>
      <xdr:col>3</xdr:col>
      <xdr:colOff>772502</xdr:colOff>
      <xdr:row>41</xdr:row>
      <xdr:rowOff>104354</xdr:rowOff>
    </xdr:to>
    <xdr:pic>
      <xdr:nvPicPr>
        <xdr:cNvPr id="9" name="Picture 8" descr="TRS logo">
          <a:extLst>
            <a:ext uri="{FF2B5EF4-FFF2-40B4-BE49-F238E27FC236}">
              <a16:creationId xmlns:a16="http://schemas.microsoft.com/office/drawing/2014/main" id="{40F076EC-513F-4DB7-8E7A-B9BB1FBDD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6549" y="7590407"/>
          <a:ext cx="830071" cy="687895"/>
        </a:xfrm>
        <a:prstGeom prst="rect">
          <a:avLst/>
        </a:prstGeom>
      </xdr:spPr>
    </xdr:pic>
    <xdr:clientData/>
  </xdr:twoCellAnchor>
  <xdr:twoCellAnchor>
    <xdr:from>
      <xdr:col>5</xdr:col>
      <xdr:colOff>203199</xdr:colOff>
      <xdr:row>16</xdr:row>
      <xdr:rowOff>104776</xdr:rowOff>
    </xdr:from>
    <xdr:to>
      <xdr:col>12</xdr:col>
      <xdr:colOff>441324</xdr:colOff>
      <xdr:row>31</xdr:row>
      <xdr:rowOff>19051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3DD288E-D8A2-4F25-A046-A68FF8097B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482600</xdr:colOff>
      <xdr:row>28</xdr:row>
      <xdr:rowOff>171450</xdr:rowOff>
    </xdr:from>
    <xdr:to>
      <xdr:col>13</xdr:col>
      <xdr:colOff>590549</xdr:colOff>
      <xdr:row>30</xdr:row>
      <xdr:rowOff>171450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64CF1C3-D2FA-C181-FCBC-0FB4BE44A0C9}"/>
            </a:ext>
          </a:extLst>
        </xdr:cNvPr>
        <xdr:cNvSpPr txBox="1"/>
      </xdr:nvSpPr>
      <xdr:spPr>
        <a:xfrm>
          <a:off x="12407900" y="6038850"/>
          <a:ext cx="727074" cy="361950"/>
        </a:xfrm>
        <a:prstGeom prst="rect">
          <a:avLst/>
        </a:prstGeom>
        <a:ln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800" b="1"/>
            <a:t>* 12 mo ave as of Dec '23</a:t>
          </a:r>
        </a:p>
      </xdr:txBody>
    </xdr:sp>
    <xdr:clientData/>
  </xdr:twoCellAnchor>
  <xdr:twoCellAnchor editAs="oneCell">
    <xdr:from>
      <xdr:col>5</xdr:col>
      <xdr:colOff>34925</xdr:colOff>
      <xdr:row>0</xdr:row>
      <xdr:rowOff>0</xdr:rowOff>
    </xdr:from>
    <xdr:to>
      <xdr:col>13</xdr:col>
      <xdr:colOff>250598</xdr:colOff>
      <xdr:row>16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3FB6F3D-3D2F-B362-12FA-DC95BB6B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6775" y="0"/>
          <a:ext cx="5578248" cy="3705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2543488</xdr:colOff>
      <xdr:row>20</xdr:row>
      <xdr:rowOff>122886</xdr:rowOff>
    </xdr:from>
    <xdr:to>
      <xdr:col>2</xdr:col>
      <xdr:colOff>427870</xdr:colOff>
      <xdr:row>36</xdr:row>
      <xdr:rowOff>70094</xdr:rowOff>
    </xdr:to>
    <xdr:graphicFrame macro="">
      <xdr:nvGraphicFramePr>
        <xdr:cNvPr id="4" name="Chart 3" descr="Diagram shows the percentage of pre-retirement based on the final calculation in the Retirement Income Worksheet.">
          <a:extLst>
            <a:ext uri="{FF2B5EF4-FFF2-40B4-BE49-F238E27FC236}">
              <a16:creationId xmlns:a16="http://schemas.microsoft.com/office/drawing/2014/main" id="{942E583B-E313-4522-9495-0E9362023B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170564</xdr:colOff>
      <xdr:row>36</xdr:row>
      <xdr:rowOff>104545</xdr:rowOff>
    </xdr:from>
    <xdr:to>
      <xdr:col>2</xdr:col>
      <xdr:colOff>494788</xdr:colOff>
      <xdr:row>42</xdr:row>
      <xdr:rowOff>40542</xdr:rowOff>
    </xdr:to>
    <xdr:pic>
      <xdr:nvPicPr>
        <xdr:cNvPr id="3" name="Picture 2" descr="Disclaimer image is a link to the instructions page with the disclaimer details.">
          <a:extLst>
            <a:ext uri="{FF2B5EF4-FFF2-40B4-BE49-F238E27FC236}">
              <a16:creationId xmlns:a16="http://schemas.microsoft.com/office/drawing/2014/main" id="{F981DA35-F68E-40D2-8686-19F9C7053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564" y="6756682"/>
          <a:ext cx="5885595" cy="1042126"/>
        </a:xfrm>
        <a:prstGeom prst="rect">
          <a:avLst/>
        </a:prstGeom>
      </xdr:spPr>
    </xdr:pic>
    <xdr:clientData/>
  </xdr:twoCellAnchor>
  <xdr:twoCellAnchor editAs="oneCell">
    <xdr:from>
      <xdr:col>1</xdr:col>
      <xdr:colOff>918988</xdr:colOff>
      <xdr:row>41</xdr:row>
      <xdr:rowOff>146800</xdr:rowOff>
    </xdr:from>
    <xdr:to>
      <xdr:col>2</xdr:col>
      <xdr:colOff>506657</xdr:colOff>
      <xdr:row>45</xdr:row>
      <xdr:rowOff>126710</xdr:rowOff>
    </xdr:to>
    <xdr:pic>
      <xdr:nvPicPr>
        <xdr:cNvPr id="6" name="Picture 5" descr="TRS logo.">
          <a:extLst>
            <a:ext uri="{FF2B5EF4-FFF2-40B4-BE49-F238E27FC236}">
              <a16:creationId xmlns:a16="http://schemas.microsoft.com/office/drawing/2014/main" id="{1A1ECF1D-BFEE-43E2-A019-DECD5413F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5964" y="7720711"/>
          <a:ext cx="825714" cy="7173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13</xdr:row>
      <xdr:rowOff>47624</xdr:rowOff>
    </xdr:from>
    <xdr:to>
      <xdr:col>13</xdr:col>
      <xdr:colOff>523875</xdr:colOff>
      <xdr:row>30</xdr:row>
      <xdr:rowOff>123824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8F7D98-8694-4385-A20D-B2FB46389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200025</xdr:colOff>
      <xdr:row>19</xdr:row>
      <xdr:rowOff>12528</xdr:rowOff>
    </xdr:from>
    <xdr:to>
      <xdr:col>24</xdr:col>
      <xdr:colOff>152400</xdr:colOff>
      <xdr:row>42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D3983F-2C25-420B-AF72-63AD9E7A3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3FDE87-9013-4431-A51F-DBECBA0FF8BE}" name="tblAnnualInflRate" displayName="tblAnnualInflRate" ref="A2:I9" totalsRowShown="0" headerRowDxfId="11">
  <autoFilter ref="A2:I9" xr:uid="{FA5D1348-B585-4E29-85A4-DBB205BED26C}"/>
  <tableColumns count="9">
    <tableColumn id="1" xr3:uid="{6DE4905E-FF6B-420A-A527-F6006EF2A3A3}" name="Years to Retire" dataDxfId="10"/>
    <tableColumn id="2" xr3:uid="{6743208D-41F1-45FA-9623-CC2308019E48}" name="3%" dataDxfId="9">
      <calculatedColumnFormula>POWER(1+B$2,$A3)</calculatedColumnFormula>
    </tableColumn>
    <tableColumn id="3" xr3:uid="{13EC3CE1-2B58-48C1-9F24-DE467278DFD6}" name="4%" dataDxfId="8">
      <calculatedColumnFormula>POWER(1+C$2,$A3)</calculatedColumnFormula>
    </tableColumn>
    <tableColumn id="4" xr3:uid="{07E83750-FFAB-4C89-AAAF-A4FCAF1F313E}" name="5%" dataDxfId="7">
      <calculatedColumnFormula>POWER(1+D$2,$A3)</calculatedColumnFormula>
    </tableColumn>
    <tableColumn id="5" xr3:uid="{71CABE7F-BCD9-4B37-B0E7-026E90D179D2}" name="6%" dataDxfId="6">
      <calculatedColumnFormula>POWER(1+E$2,$A3)</calculatedColumnFormula>
    </tableColumn>
    <tableColumn id="6" xr3:uid="{8A1D1F91-0F0A-44AA-832E-F4151A84E2CC}" name="7%" dataDxfId="5">
      <calculatedColumnFormula>POWER(1+F$2,$A3)</calculatedColumnFormula>
    </tableColumn>
    <tableColumn id="7" xr3:uid="{74119165-7006-4A06-BC2C-2CFC850DB1B8}" name="8%" dataDxfId="4">
      <calculatedColumnFormula>POWER(1+G$2,$A3)</calculatedColumnFormula>
    </tableColumn>
    <tableColumn id="8" xr3:uid="{ADA1E6A4-F2F4-49ED-8089-140DA13E3D55}" name="9%" dataDxfId="3">
      <calculatedColumnFormula>POWER(1+H$2,$A3)</calculatedColumnFormula>
    </tableColumn>
    <tableColumn id="9" xr3:uid="{77F2502C-DB79-4D79-A61B-D66F90A675E3}" name="10%" dataDxfId="2">
      <calculatedColumnFormula>POWER(1+I$2,$A3)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484774-3845-4B8F-A803-F9269808EC43}" name="tblInflationPerYr" displayName="tblInflationPerYr" ref="A12:B26" totalsRowShown="0">
  <autoFilter ref="A12:B26" xr:uid="{30DF48E2-4625-4239-91E9-A11B24E94C66}"/>
  <tableColumns count="2">
    <tableColumn id="1" xr3:uid="{E821856E-BBB4-4DE2-B0E7-7D4FEEBA0E38}" name="Year" dataDxfId="1"/>
    <tableColumn id="2" xr3:uid="{2FE5F3F7-2BDF-4682-8A2B-AF74657B2922}" name="Infla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enefit col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8628E"/>
      </a:accent1>
      <a:accent2>
        <a:srgbClr val="DBA900"/>
      </a:accent2>
      <a:accent3>
        <a:srgbClr val="E75200"/>
      </a:accent3>
      <a:accent4>
        <a:srgbClr val="692044"/>
      </a:accent4>
      <a:accent5>
        <a:srgbClr val="34855B"/>
      </a:accent5>
      <a:accent6>
        <a:srgbClr val="6C5F5A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CEECD-2DD1-48FF-A478-ECED37ACE8C0}">
  <sheetPr>
    <tabColor rgb="FF002060"/>
  </sheetPr>
  <dimension ref="A1:B28"/>
  <sheetViews>
    <sheetView showGridLines="0" showRowColHeaders="0" tabSelected="1" view="pageLayout" zoomScale="96" zoomScaleNormal="142" zoomScalePageLayoutView="96" workbookViewId="0">
      <selection activeCell="B31" sqref="B31"/>
    </sheetView>
  </sheetViews>
  <sheetFormatPr defaultRowHeight="15" x14ac:dyDescent="0.25"/>
  <cols>
    <col min="1" max="1" width="60.28515625" customWidth="1"/>
    <col min="2" max="2" width="42.5703125" customWidth="1"/>
  </cols>
  <sheetData>
    <row r="1" spans="1:2" ht="18.75" x14ac:dyDescent="0.25">
      <c r="A1" s="43"/>
      <c r="B1" s="44"/>
    </row>
    <row r="2" spans="1:2" ht="18.75" x14ac:dyDescent="0.25">
      <c r="A2" s="43"/>
      <c r="B2" s="44"/>
    </row>
    <row r="3" spans="1:2" ht="18.75" x14ac:dyDescent="0.25">
      <c r="A3" s="43"/>
      <c r="B3" s="44"/>
    </row>
    <row r="4" spans="1:2" ht="18.75" x14ac:dyDescent="0.25">
      <c r="A4" s="43"/>
      <c r="B4" s="44"/>
    </row>
    <row r="5" spans="1:2" ht="18.75" x14ac:dyDescent="0.25">
      <c r="A5" s="43"/>
      <c r="B5" s="44"/>
    </row>
    <row r="6" spans="1:2" ht="18.75" x14ac:dyDescent="0.25">
      <c r="A6" s="43"/>
      <c r="B6" s="44"/>
    </row>
    <row r="7" spans="1:2" ht="18.75" x14ac:dyDescent="0.25">
      <c r="A7" s="43"/>
      <c r="B7" s="44"/>
    </row>
    <row r="8" spans="1:2" ht="18.75" x14ac:dyDescent="0.25">
      <c r="A8" s="43"/>
      <c r="B8" s="44"/>
    </row>
    <row r="9" spans="1:2" ht="18.75" x14ac:dyDescent="0.25">
      <c r="A9" s="43"/>
      <c r="B9" s="44"/>
    </row>
    <row r="10" spans="1:2" ht="18.75" x14ac:dyDescent="0.25">
      <c r="A10" s="43"/>
      <c r="B10" s="44"/>
    </row>
    <row r="11" spans="1:2" ht="18.75" x14ac:dyDescent="0.25">
      <c r="A11" s="43"/>
      <c r="B11" s="44"/>
    </row>
    <row r="12" spans="1:2" ht="18.75" x14ac:dyDescent="0.25">
      <c r="A12" s="43"/>
      <c r="B12" s="44"/>
    </row>
    <row r="13" spans="1:2" ht="18.75" x14ac:dyDescent="0.25">
      <c r="A13" s="43"/>
      <c r="B13" s="44"/>
    </row>
    <row r="14" spans="1:2" ht="18.75" x14ac:dyDescent="0.25">
      <c r="A14" s="43"/>
      <c r="B14" s="44"/>
    </row>
    <row r="15" spans="1:2" ht="18.75" x14ac:dyDescent="0.25">
      <c r="A15" s="43"/>
      <c r="B15" s="44"/>
    </row>
    <row r="16" spans="1:2" ht="18.75" x14ac:dyDescent="0.25">
      <c r="A16" s="43"/>
      <c r="B16" s="44"/>
    </row>
    <row r="17" spans="1:2" ht="18.75" x14ac:dyDescent="0.25">
      <c r="A17" s="43"/>
      <c r="B17" s="44"/>
    </row>
    <row r="18" spans="1:2" ht="18.75" x14ac:dyDescent="0.25">
      <c r="A18" s="43"/>
      <c r="B18" s="44"/>
    </row>
    <row r="19" spans="1:2" ht="18.75" x14ac:dyDescent="0.25">
      <c r="A19" s="43"/>
      <c r="B19" s="44"/>
    </row>
    <row r="20" spans="1:2" ht="18.75" x14ac:dyDescent="0.25">
      <c r="A20" s="43"/>
      <c r="B20" s="44"/>
    </row>
    <row r="21" spans="1:2" ht="18.75" x14ac:dyDescent="0.25">
      <c r="A21" s="43"/>
      <c r="B21" s="44"/>
    </row>
    <row r="22" spans="1:2" ht="18.75" x14ac:dyDescent="0.25">
      <c r="A22" s="43"/>
      <c r="B22" s="44"/>
    </row>
    <row r="23" spans="1:2" ht="18.75" x14ac:dyDescent="0.25">
      <c r="A23" s="43"/>
      <c r="B23" s="44"/>
    </row>
    <row r="24" spans="1:2" ht="18.75" x14ac:dyDescent="0.25">
      <c r="A24" s="43"/>
      <c r="B24" s="44"/>
    </row>
    <row r="25" spans="1:2" ht="18.75" x14ac:dyDescent="0.25">
      <c r="A25" s="43"/>
      <c r="B25" s="44"/>
    </row>
    <row r="26" spans="1:2" ht="18.75" x14ac:dyDescent="0.25">
      <c r="A26" s="43"/>
      <c r="B26" s="44"/>
    </row>
    <row r="27" spans="1:2" x14ac:dyDescent="0.25">
      <c r="A27" s="60"/>
      <c r="B27" s="60"/>
    </row>
    <row r="28" spans="1:2" x14ac:dyDescent="0.25">
      <c r="A28" s="42" t="s">
        <v>0</v>
      </c>
    </row>
  </sheetData>
  <sheetProtection algorithmName="SHA-512" hashValue="HY4rgEJQLqyPcv2DaLgTeQ44FsahmH5e3QoRZdBxMYHwOrJ/OJClwFaVJXs92l6YNs8p8YKNDHcbBcXxu6I1Hg==" saltValue="maQ4+q3DdhkEN2ydEPEPFA==" spinCount="100000" sheet="1" objects="1" scenarios="1"/>
  <pageMargins left="0.7" right="0.7" top="0.75" bottom="0.75" header="0.3" footer="0.3"/>
  <pageSetup scale="86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46698-1E6C-48C2-9C70-7ABA28FC5D24}">
  <sheetPr>
    <tabColor theme="5" tint="-0.249977111117893"/>
  </sheetPr>
  <dimension ref="A1:N41"/>
  <sheetViews>
    <sheetView showGridLines="0" showRowColHeaders="0" showRuler="0" zoomScale="95" zoomScaleNormal="95" zoomScalePageLayoutView="106" workbookViewId="0">
      <selection activeCell="C1" sqref="C1"/>
    </sheetView>
  </sheetViews>
  <sheetFormatPr defaultColWidth="8.85546875" defaultRowHeight="15" x14ac:dyDescent="0.25"/>
  <cols>
    <col min="1" max="1" width="51.28515625" customWidth="1"/>
    <col min="2" max="3" width="14.42578125" style="1" customWidth="1"/>
    <col min="4" max="4" width="13.85546875" style="1" customWidth="1"/>
    <col min="6" max="6" width="14.7109375" customWidth="1"/>
  </cols>
  <sheetData>
    <row r="1" spans="1:14" ht="18.75" x14ac:dyDescent="0.3">
      <c r="B1" s="20" t="s">
        <v>1</v>
      </c>
      <c r="C1" s="54"/>
    </row>
    <row r="2" spans="1:14" ht="90" x14ac:dyDescent="0.25">
      <c r="A2" s="9" t="s">
        <v>2</v>
      </c>
      <c r="B2" s="10" t="s">
        <v>3</v>
      </c>
      <c r="C2" s="11" t="s">
        <v>4</v>
      </c>
      <c r="D2" s="12" t="s">
        <v>5</v>
      </c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x14ac:dyDescent="0.25">
      <c r="A3" t="s">
        <v>6</v>
      </c>
      <c r="B3" s="46"/>
      <c r="C3" s="48" t="s">
        <v>7</v>
      </c>
      <c r="D3" s="49">
        <f>IF($C3="N/A",$B3,$B3*($C3))</f>
        <v>0</v>
      </c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5">
      <c r="A4" s="6" t="s">
        <v>8</v>
      </c>
      <c r="B4" s="47"/>
      <c r="C4" s="55">
        <f t="shared" ref="C4:C16" si="0">InflationFactor</f>
        <v>0</v>
      </c>
      <c r="D4" s="50">
        <f>IF($C4="N/A",$B4,$B4*($C4))</f>
        <v>0</v>
      </c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x14ac:dyDescent="0.25">
      <c r="A5" t="s">
        <v>9</v>
      </c>
      <c r="B5" s="46"/>
      <c r="C5" s="56">
        <f t="shared" si="0"/>
        <v>0</v>
      </c>
      <c r="D5" s="49">
        <f t="shared" ref="D5:D24" si="1">IF($C5="N/A",$B5,$B5*($C5))</f>
        <v>0</v>
      </c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 x14ac:dyDescent="0.25">
      <c r="A6" s="6" t="s">
        <v>10</v>
      </c>
      <c r="B6" s="47"/>
      <c r="C6" s="55">
        <f t="shared" si="0"/>
        <v>0</v>
      </c>
      <c r="D6" s="50">
        <f t="shared" si="1"/>
        <v>0</v>
      </c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x14ac:dyDescent="0.25">
      <c r="A7" t="s">
        <v>11</v>
      </c>
      <c r="B7" s="46"/>
      <c r="C7" s="56">
        <f t="shared" si="0"/>
        <v>0</v>
      </c>
      <c r="D7" s="49">
        <f t="shared" si="1"/>
        <v>0</v>
      </c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4" x14ac:dyDescent="0.25">
      <c r="A8" s="19" t="s">
        <v>12</v>
      </c>
      <c r="B8" s="47"/>
      <c r="C8" s="55">
        <f t="shared" si="0"/>
        <v>0</v>
      </c>
      <c r="D8" s="50">
        <f t="shared" si="1"/>
        <v>0</v>
      </c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14" x14ac:dyDescent="0.25">
      <c r="A9" t="s">
        <v>13</v>
      </c>
      <c r="B9" s="46"/>
      <c r="C9" s="56">
        <f t="shared" si="0"/>
        <v>0</v>
      </c>
      <c r="D9" s="49">
        <f t="shared" si="1"/>
        <v>0</v>
      </c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x14ac:dyDescent="0.25">
      <c r="A10" s="6" t="s">
        <v>14</v>
      </c>
      <c r="B10" s="47"/>
      <c r="C10" s="55">
        <f t="shared" si="0"/>
        <v>0</v>
      </c>
      <c r="D10" s="50">
        <f t="shared" si="1"/>
        <v>0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</row>
    <row r="11" spans="1:14" x14ac:dyDescent="0.25">
      <c r="A11" t="s">
        <v>15</v>
      </c>
      <c r="B11" s="46"/>
      <c r="C11" s="56">
        <f t="shared" si="0"/>
        <v>0</v>
      </c>
      <c r="D11" s="49">
        <f t="shared" si="1"/>
        <v>0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2" spans="1:14" x14ac:dyDescent="0.25">
      <c r="A12" s="6" t="s">
        <v>16</v>
      </c>
      <c r="B12" s="47"/>
      <c r="C12" s="55">
        <f t="shared" si="0"/>
        <v>0</v>
      </c>
      <c r="D12" s="50">
        <f t="shared" si="1"/>
        <v>0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pans="1:14" x14ac:dyDescent="0.25">
      <c r="A13" t="s">
        <v>17</v>
      </c>
      <c r="B13" s="46"/>
      <c r="C13" s="56">
        <f t="shared" si="0"/>
        <v>0</v>
      </c>
      <c r="D13" s="49">
        <f t="shared" si="1"/>
        <v>0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spans="1:14" x14ac:dyDescent="0.25">
      <c r="A14" s="6" t="s">
        <v>18</v>
      </c>
      <c r="B14" s="47"/>
      <c r="C14" s="55">
        <f t="shared" si="0"/>
        <v>0</v>
      </c>
      <c r="D14" s="50">
        <f t="shared" si="1"/>
        <v>0</v>
      </c>
    </row>
    <row r="15" spans="1:14" x14ac:dyDescent="0.25">
      <c r="A15" t="s">
        <v>19</v>
      </c>
      <c r="B15" s="46"/>
      <c r="C15" s="56">
        <f t="shared" si="0"/>
        <v>0</v>
      </c>
      <c r="D15" s="49">
        <f t="shared" si="1"/>
        <v>0</v>
      </c>
    </row>
    <row r="16" spans="1:14" x14ac:dyDescent="0.25">
      <c r="A16" s="19" t="s">
        <v>20</v>
      </c>
      <c r="B16" s="47"/>
      <c r="C16" s="55">
        <f t="shared" si="0"/>
        <v>0</v>
      </c>
      <c r="D16" s="50">
        <f t="shared" si="1"/>
        <v>0</v>
      </c>
    </row>
    <row r="17" spans="1:6" x14ac:dyDescent="0.25">
      <c r="A17" t="s">
        <v>21</v>
      </c>
      <c r="B17" s="46"/>
      <c r="C17" s="48" t="s">
        <v>7</v>
      </c>
      <c r="D17" s="49">
        <f t="shared" si="1"/>
        <v>0</v>
      </c>
    </row>
    <row r="18" spans="1:6" x14ac:dyDescent="0.25">
      <c r="A18" s="19" t="s">
        <v>22</v>
      </c>
      <c r="B18" s="47"/>
      <c r="C18" s="51" t="s">
        <v>7</v>
      </c>
      <c r="D18" s="50">
        <f t="shared" si="1"/>
        <v>0</v>
      </c>
    </row>
    <row r="19" spans="1:6" x14ac:dyDescent="0.25">
      <c r="A19" t="s">
        <v>23</v>
      </c>
      <c r="B19" s="46"/>
      <c r="C19" s="56">
        <f>InflationFactor</f>
        <v>0</v>
      </c>
      <c r="D19" s="49">
        <f t="shared" si="1"/>
        <v>0</v>
      </c>
    </row>
    <row r="20" spans="1:6" x14ac:dyDescent="0.25">
      <c r="A20" s="6" t="s">
        <v>24</v>
      </c>
      <c r="B20" s="47"/>
      <c r="C20" s="55">
        <f>InflationFactor</f>
        <v>0</v>
      </c>
      <c r="D20" s="50">
        <f t="shared" si="1"/>
        <v>0</v>
      </c>
    </row>
    <row r="21" spans="1:6" x14ac:dyDescent="0.25">
      <c r="A21" t="s">
        <v>25</v>
      </c>
      <c r="B21" s="46"/>
      <c r="C21" s="56">
        <f>InflationFactor</f>
        <v>0</v>
      </c>
      <c r="D21" s="49">
        <f t="shared" si="1"/>
        <v>0</v>
      </c>
    </row>
    <row r="22" spans="1:6" x14ac:dyDescent="0.25">
      <c r="A22" s="6" t="s">
        <v>26</v>
      </c>
      <c r="B22" s="47"/>
      <c r="C22" s="55">
        <f>InflationFactor</f>
        <v>0</v>
      </c>
      <c r="D22" s="50">
        <f t="shared" si="1"/>
        <v>0</v>
      </c>
    </row>
    <row r="23" spans="1:6" x14ac:dyDescent="0.25">
      <c r="A23" s="62" t="s">
        <v>67</v>
      </c>
      <c r="B23" s="63"/>
      <c r="C23" s="56">
        <f>InflationFactor</f>
        <v>0</v>
      </c>
      <c r="D23" s="64">
        <f t="shared" si="1"/>
        <v>0</v>
      </c>
    </row>
    <row r="24" spans="1:6" x14ac:dyDescent="0.25">
      <c r="A24" t="s">
        <v>68</v>
      </c>
      <c r="B24" s="47"/>
      <c r="C24" s="65" t="s">
        <v>7</v>
      </c>
      <c r="D24" s="50">
        <f t="shared" si="1"/>
        <v>0</v>
      </c>
    </row>
    <row r="25" spans="1:6" x14ac:dyDescent="0.25">
      <c r="A25" s="8" t="s">
        <v>27</v>
      </c>
      <c r="B25" s="53">
        <f>SUM(B3:B24)</f>
        <v>0</v>
      </c>
      <c r="C25" s="52"/>
      <c r="D25" s="53">
        <f>SUM(EstExpRange)</f>
        <v>0</v>
      </c>
    </row>
    <row r="28" spans="1:6" x14ac:dyDescent="0.25">
      <c r="A28" s="18"/>
    </row>
    <row r="31" spans="1:6" x14ac:dyDescent="0.25">
      <c r="F31" s="36"/>
    </row>
    <row r="33" spans="1:14" ht="14.45" customHeight="1" x14ac:dyDescent="0.25">
      <c r="F33" s="35"/>
      <c r="G33" s="68" t="s">
        <v>28</v>
      </c>
      <c r="H33" s="68"/>
      <c r="I33" s="68"/>
      <c r="J33" s="68"/>
      <c r="K33" s="68"/>
      <c r="L33" s="68"/>
      <c r="M33" s="68"/>
      <c r="N33" s="68"/>
    </row>
    <row r="34" spans="1:14" x14ac:dyDescent="0.25">
      <c r="A34" s="38"/>
      <c r="B34" s="39"/>
      <c r="C34" s="39"/>
      <c r="D34" s="39"/>
      <c r="F34" s="13" t="str">
        <f>'Inflation Factor'!A2</f>
        <v>Years to Retire</v>
      </c>
      <c r="G34" s="57" t="str">
        <f>'Inflation Factor'!B2</f>
        <v>3%</v>
      </c>
      <c r="H34" s="57" t="str">
        <f>'Inflation Factor'!C2</f>
        <v>4%</v>
      </c>
      <c r="I34" s="57" t="str">
        <f>'Inflation Factor'!D2</f>
        <v>5%</v>
      </c>
      <c r="J34" s="57" t="str">
        <f>'Inflation Factor'!E2</f>
        <v>6%</v>
      </c>
      <c r="K34" s="57" t="str">
        <f>'Inflation Factor'!F2</f>
        <v>7%</v>
      </c>
      <c r="L34" s="57" t="str">
        <f>'Inflation Factor'!G2</f>
        <v>8%</v>
      </c>
      <c r="M34" s="57" t="str">
        <f>'Inflation Factor'!H2</f>
        <v>9%</v>
      </c>
      <c r="N34" s="57" t="str">
        <f>'Inflation Factor'!I2</f>
        <v>10%</v>
      </c>
    </row>
    <row r="35" spans="1:14" x14ac:dyDescent="0.25">
      <c r="A35" s="39"/>
      <c r="B35" s="39"/>
      <c r="C35" s="39"/>
      <c r="D35" s="39"/>
      <c r="F35" s="45">
        <f>'Inflation Factor'!A3</f>
        <v>1</v>
      </c>
      <c r="G35" s="3">
        <f>'Inflation Factor'!B3</f>
        <v>1.03</v>
      </c>
      <c r="H35" s="3">
        <f>'Inflation Factor'!C3</f>
        <v>1.04</v>
      </c>
      <c r="I35" s="3">
        <f>'Inflation Factor'!D3</f>
        <v>1.05</v>
      </c>
      <c r="J35" s="3">
        <f>'Inflation Factor'!E3</f>
        <v>1.06</v>
      </c>
      <c r="K35" s="3">
        <f>'Inflation Factor'!F3</f>
        <v>1.07</v>
      </c>
      <c r="L35" s="3">
        <f>'Inflation Factor'!G3</f>
        <v>1.08</v>
      </c>
      <c r="M35" s="3">
        <f>'Inflation Factor'!H3</f>
        <v>1.0900000000000001</v>
      </c>
      <c r="N35" s="3">
        <f>'Inflation Factor'!I3</f>
        <v>1.1000000000000001</v>
      </c>
    </row>
    <row r="36" spans="1:14" x14ac:dyDescent="0.25">
      <c r="A36" s="39"/>
      <c r="B36" s="39"/>
      <c r="C36" s="39"/>
      <c r="D36" s="39"/>
      <c r="F36" s="15">
        <f>'Inflation Factor'!A4</f>
        <v>5</v>
      </c>
      <c r="G36" s="7">
        <f>'Inflation Factor'!B4</f>
        <v>1.1592740742999998</v>
      </c>
      <c r="H36" s="7">
        <f>'Inflation Factor'!C4</f>
        <v>1.2166529024000003</v>
      </c>
      <c r="I36" s="7">
        <f>'Inflation Factor'!D4</f>
        <v>1.2762815625000001</v>
      </c>
      <c r="J36" s="7">
        <f>'Inflation Factor'!E4</f>
        <v>1.3382255776000005</v>
      </c>
      <c r="K36" s="7">
        <f>'Inflation Factor'!F4</f>
        <v>1.4025517307000002</v>
      </c>
      <c r="L36" s="7">
        <f>'Inflation Factor'!G4</f>
        <v>1.4693280768000003</v>
      </c>
      <c r="M36" s="7">
        <f>'Inflation Factor'!H4</f>
        <v>1.5386239549000005</v>
      </c>
      <c r="N36" s="7">
        <f>'Inflation Factor'!I4</f>
        <v>1.6105100000000006</v>
      </c>
    </row>
    <row r="37" spans="1:14" x14ac:dyDescent="0.25">
      <c r="A37" s="39"/>
      <c r="B37" s="39"/>
      <c r="C37" s="39"/>
      <c r="D37" s="39"/>
      <c r="F37" s="45">
        <f>'Inflation Factor'!A5</f>
        <v>10</v>
      </c>
      <c r="G37" s="3">
        <f>'Inflation Factor'!B5</f>
        <v>1.3439163793441218</v>
      </c>
      <c r="H37" s="3">
        <f>'Inflation Factor'!C5</f>
        <v>1.4802442849183446</v>
      </c>
      <c r="I37" s="3">
        <f>'Inflation Factor'!D5</f>
        <v>1.6288946267774416</v>
      </c>
      <c r="J37" s="3">
        <f>'Inflation Factor'!E5</f>
        <v>1.7908476965428546</v>
      </c>
      <c r="K37" s="3">
        <f>'Inflation Factor'!F5</f>
        <v>1.9671513572895656</v>
      </c>
      <c r="L37" s="3">
        <f>'Inflation Factor'!G5</f>
        <v>2.1589249972727877</v>
      </c>
      <c r="M37" s="3">
        <f>'Inflation Factor'!H5</f>
        <v>2.3673636745921187</v>
      </c>
      <c r="N37" s="3">
        <f>'Inflation Factor'!I5</f>
        <v>2.5937424601000019</v>
      </c>
    </row>
    <row r="38" spans="1:14" x14ac:dyDescent="0.25">
      <c r="A38" s="37"/>
      <c r="B38" s="37"/>
      <c r="C38" s="37"/>
      <c r="D38" s="37"/>
      <c r="F38" s="15">
        <f>'Inflation Factor'!A6</f>
        <v>15</v>
      </c>
      <c r="G38" s="7">
        <f>'Inflation Factor'!B6</f>
        <v>1.5579674166007644</v>
      </c>
      <c r="H38" s="7">
        <f>'Inflation Factor'!C6</f>
        <v>1.8009435055069167</v>
      </c>
      <c r="I38" s="7">
        <f>'Inflation Factor'!D6</f>
        <v>2.0789281794113679</v>
      </c>
      <c r="J38" s="7">
        <f>'Inflation Factor'!E6</f>
        <v>2.3965581930996924</v>
      </c>
      <c r="K38" s="7">
        <f>'Inflation Factor'!F6</f>
        <v>2.7590315407153345</v>
      </c>
      <c r="L38" s="7">
        <f>'Inflation Factor'!G6</f>
        <v>3.1721691141982715</v>
      </c>
      <c r="M38" s="7">
        <f>'Inflation Factor'!H6</f>
        <v>3.6424824596875229</v>
      </c>
      <c r="N38" s="7">
        <f>'Inflation Factor'!I6</f>
        <v>4.1772481694156554</v>
      </c>
    </row>
    <row r="39" spans="1:14" x14ac:dyDescent="0.25">
      <c r="A39" s="37"/>
      <c r="B39" s="37"/>
      <c r="C39" s="37"/>
      <c r="D39" s="37"/>
      <c r="F39" s="45">
        <f>'Inflation Factor'!A7</f>
        <v>20</v>
      </c>
      <c r="G39" s="3">
        <f>'Inflation Factor'!B7</f>
        <v>1.8061112346694133</v>
      </c>
      <c r="H39" s="3">
        <f>'Inflation Factor'!C7</f>
        <v>2.1911231430334213</v>
      </c>
      <c r="I39" s="3">
        <f>'Inflation Factor'!D7</f>
        <v>2.6532977051444209</v>
      </c>
      <c r="J39" s="3">
        <f>'Inflation Factor'!E7</f>
        <v>3.207135472212848</v>
      </c>
      <c r="K39" s="3">
        <f>'Inflation Factor'!F7</f>
        <v>3.8696844624861795</v>
      </c>
      <c r="L39" s="3">
        <f>'Inflation Factor'!G7</f>
        <v>4.6609571438493065</v>
      </c>
      <c r="M39" s="3">
        <f>'Inflation Factor'!H7</f>
        <v>5.6044107677782975</v>
      </c>
      <c r="N39" s="3">
        <f>'Inflation Factor'!I7</f>
        <v>6.7274999493256091</v>
      </c>
    </row>
    <row r="40" spans="1:14" x14ac:dyDescent="0.25">
      <c r="F40" s="15">
        <f>'Inflation Factor'!A8</f>
        <v>25</v>
      </c>
      <c r="G40" s="7">
        <f>'Inflation Factor'!B8</f>
        <v>2.0937779296542138</v>
      </c>
      <c r="H40" s="7">
        <f>'Inflation Factor'!C8</f>
        <v>2.6658363314874234</v>
      </c>
      <c r="I40" s="7">
        <f>'Inflation Factor'!D8</f>
        <v>3.3863549408993858</v>
      </c>
      <c r="J40" s="7">
        <f>'Inflation Factor'!E8</f>
        <v>4.2918707197434882</v>
      </c>
      <c r="K40" s="7">
        <f>'Inflation Factor'!F8</f>
        <v>5.4274326401228912</v>
      </c>
      <c r="L40" s="7">
        <f>'Inflation Factor'!G8</f>
        <v>6.8484751962193249</v>
      </c>
      <c r="M40" s="7">
        <f>'Inflation Factor'!H8</f>
        <v>8.6230806604031933</v>
      </c>
      <c r="N40" s="7">
        <f>'Inflation Factor'!I8</f>
        <v>10.834705943388391</v>
      </c>
    </row>
    <row r="41" spans="1:14" x14ac:dyDescent="0.25">
      <c r="F41" s="45">
        <f>'Inflation Factor'!A9</f>
        <v>30</v>
      </c>
      <c r="G41" s="3">
        <f>'Inflation Factor'!B9</f>
        <v>2.4272624711896591</v>
      </c>
      <c r="H41" s="3">
        <f>'Inflation Factor'!C9</f>
        <v>3.2433975100275423</v>
      </c>
      <c r="I41" s="3">
        <f>'Inflation Factor'!D9</f>
        <v>4.3219423751506625</v>
      </c>
      <c r="J41" s="3">
        <f>'Inflation Factor'!E9</f>
        <v>5.7434911729132594</v>
      </c>
      <c r="K41" s="3">
        <f>'Inflation Factor'!F9</f>
        <v>7.6122550426620306</v>
      </c>
      <c r="L41" s="3">
        <f>'Inflation Factor'!G9</f>
        <v>10.062656889073445</v>
      </c>
      <c r="M41" s="3">
        <f>'Inflation Factor'!H9</f>
        <v>13.267678469131269</v>
      </c>
      <c r="N41" s="3">
        <f>'Inflation Factor'!I9</f>
        <v>17.449402268886445</v>
      </c>
    </row>
  </sheetData>
  <sheetProtection algorithmName="SHA-512" hashValue="pscBZ7By4N1zsx58iHoaUAdJ3A0DmbKaulFpz1qxjCiJzAGn1vSyVQC7Twt9vTnclWg5bjUjgbbPoERVsI1r8Q==" saltValue="DOi7ktLSkufHfz3VHfXQ/A==" spinCount="100000" sheet="1" selectLockedCells="1"/>
  <mergeCells count="1">
    <mergeCell ref="G33:N33"/>
  </mergeCells>
  <pageMargins left="0.25" right="0.25" top="0.75" bottom="0.75" header="0.3" footer="0.3"/>
  <pageSetup scale="98" orientation="portrait" r:id="rId1"/>
  <headerFooter>
    <oddHeader>&amp;C&amp;"-,Bold"&amp;14Estimated Monthly Retirement Expenses</oddHeader>
  </headerFooter>
  <colBreaks count="1" manualBreakCount="1">
    <brk id="4" max="4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54F82-1FA3-4DAE-A053-3E84E37805B4}">
  <sheetPr>
    <tabColor theme="8"/>
  </sheetPr>
  <dimension ref="A1:L45"/>
  <sheetViews>
    <sheetView showGridLines="0" showRowColHeaders="0" view="pageLayout" zoomScale="124" zoomScaleNormal="96" zoomScalePageLayoutView="124" workbookViewId="0">
      <selection activeCell="B19" sqref="B19"/>
    </sheetView>
  </sheetViews>
  <sheetFormatPr defaultColWidth="8.85546875" defaultRowHeight="15" x14ac:dyDescent="0.25"/>
  <cols>
    <col min="1" max="1" width="60.28515625" customWidth="1"/>
    <col min="2" max="2" width="17.42578125" customWidth="1"/>
  </cols>
  <sheetData>
    <row r="1" spans="1:2" x14ac:dyDescent="0.25">
      <c r="A1" s="9" t="s">
        <v>29</v>
      </c>
      <c r="B1" s="23" t="s">
        <v>30</v>
      </c>
    </row>
    <row r="2" spans="1:2" x14ac:dyDescent="0.25">
      <c r="A2" t="s">
        <v>31</v>
      </c>
      <c r="B2" s="58"/>
    </row>
    <row r="3" spans="1:2" x14ac:dyDescent="0.25">
      <c r="A3" s="6" t="s">
        <v>32</v>
      </c>
      <c r="B3" s="59"/>
    </row>
    <row r="4" spans="1:2" x14ac:dyDescent="0.25">
      <c r="A4" t="s">
        <v>33</v>
      </c>
      <c r="B4" s="58"/>
    </row>
    <row r="5" spans="1:2" x14ac:dyDescent="0.25">
      <c r="A5" s="6" t="s">
        <v>34</v>
      </c>
      <c r="B5" s="59"/>
    </row>
    <row r="6" spans="1:2" x14ac:dyDescent="0.25">
      <c r="A6" t="s">
        <v>35</v>
      </c>
      <c r="B6" s="58"/>
    </row>
    <row r="7" spans="1:2" x14ac:dyDescent="0.25">
      <c r="A7" s="6" t="s">
        <v>36</v>
      </c>
      <c r="B7" s="59"/>
    </row>
    <row r="8" spans="1:2" x14ac:dyDescent="0.25">
      <c r="A8" t="s">
        <v>37</v>
      </c>
      <c r="B8" s="58"/>
    </row>
    <row r="9" spans="1:2" x14ac:dyDescent="0.25">
      <c r="A9" s="14" t="s">
        <v>38</v>
      </c>
      <c r="B9" s="30">
        <f>SUM(GrtdRange)</f>
        <v>0</v>
      </c>
    </row>
    <row r="10" spans="1:2" x14ac:dyDescent="0.25">
      <c r="A10" s="9" t="s">
        <v>39</v>
      </c>
      <c r="B10" s="31"/>
    </row>
    <row r="11" spans="1:2" x14ac:dyDescent="0.25">
      <c r="A11" t="s">
        <v>40</v>
      </c>
      <c r="B11" s="58"/>
    </row>
    <row r="12" spans="1:2" x14ac:dyDescent="0.25">
      <c r="A12" s="6" t="s">
        <v>41</v>
      </c>
      <c r="B12" s="59"/>
    </row>
    <row r="13" spans="1:2" x14ac:dyDescent="0.25">
      <c r="A13" t="s">
        <v>42</v>
      </c>
      <c r="B13" s="58"/>
    </row>
    <row r="14" spans="1:2" x14ac:dyDescent="0.25">
      <c r="A14" s="6" t="s">
        <v>43</v>
      </c>
      <c r="B14" s="59"/>
    </row>
    <row r="15" spans="1:2" x14ac:dyDescent="0.25">
      <c r="A15" t="s">
        <v>44</v>
      </c>
      <c r="B15" s="58"/>
    </row>
    <row r="16" spans="1:2" x14ac:dyDescent="0.25">
      <c r="A16" s="14" t="s">
        <v>45</v>
      </c>
      <c r="B16" s="30">
        <f>SUM(NonGrtdRange)</f>
        <v>0</v>
      </c>
    </row>
    <row r="17" spans="1:12" x14ac:dyDescent="0.25">
      <c r="A17" s="8" t="s">
        <v>46</v>
      </c>
      <c r="B17" s="32">
        <f>GrtdInc+NonGrtdInc</f>
        <v>0</v>
      </c>
    </row>
    <row r="18" spans="1:12" ht="7.5" customHeight="1" thickBot="1" x14ac:dyDescent="0.3">
      <c r="B18" s="33"/>
    </row>
    <row r="19" spans="1:12" ht="19.5" thickBot="1" x14ac:dyDescent="0.35">
      <c r="A19" s="21" t="s">
        <v>47</v>
      </c>
      <c r="B19" s="61"/>
      <c r="C19" s="22"/>
    </row>
    <row r="20" spans="1:12" ht="18.75" x14ac:dyDescent="0.3">
      <c r="A20" s="21" t="s">
        <v>48</v>
      </c>
      <c r="B20" s="34">
        <f>TotalEstInc-EstExp</f>
        <v>0</v>
      </c>
      <c r="C20" s="22" t="str">
        <f>IF(B20&gt;0,"Yes","No")</f>
        <v>No</v>
      </c>
    </row>
    <row r="22" spans="1:12" x14ac:dyDescent="0.25">
      <c r="J22" s="25"/>
      <c r="K22" s="28"/>
      <c r="L22" s="28"/>
    </row>
    <row r="23" spans="1:12" x14ac:dyDescent="0.25">
      <c r="J23" s="25"/>
      <c r="K23" s="28"/>
      <c r="L23" s="28"/>
    </row>
    <row r="24" spans="1:12" x14ac:dyDescent="0.25">
      <c r="J24" s="25"/>
      <c r="K24" s="28"/>
      <c r="L24" s="28"/>
    </row>
    <row r="40" spans="1:3" ht="14.45" customHeight="1" x14ac:dyDescent="0.25">
      <c r="A40" s="40"/>
      <c r="B40" s="40"/>
      <c r="C40" s="40"/>
    </row>
    <row r="41" spans="1:3" ht="14.45" customHeight="1" x14ac:dyDescent="0.25">
      <c r="A41" s="40"/>
      <c r="B41" s="40"/>
      <c r="C41" s="40"/>
    </row>
    <row r="42" spans="1:3" ht="14.45" customHeight="1" x14ac:dyDescent="0.25">
      <c r="A42" s="40"/>
      <c r="B42" s="40"/>
      <c r="C42" s="40"/>
    </row>
    <row r="43" spans="1:3" ht="14.45" customHeight="1" x14ac:dyDescent="0.25">
      <c r="A43" s="40"/>
      <c r="B43" s="40"/>
      <c r="C43" s="40"/>
    </row>
    <row r="44" spans="1:3" ht="14.45" customHeight="1" x14ac:dyDescent="0.25">
      <c r="A44" s="40"/>
      <c r="B44" s="40"/>
      <c r="C44" s="40"/>
    </row>
    <row r="45" spans="1:3" ht="14.45" customHeight="1" x14ac:dyDescent="0.25">
      <c r="A45" s="40"/>
      <c r="B45" s="40"/>
      <c r="C45" s="40"/>
    </row>
  </sheetData>
  <sheetProtection algorithmName="SHA-512" hashValue="QHkdyuYrad46hxAoj4ItdecZfvtiPIcAo4tACYAmiiimnqepTDIWo0RPH8818fWr0Dvqce/PEkCFTgcekoEJtQ==" saltValue="ScfdSkywckdx+4vrgDfo+g==" spinCount="100000" sheet="1" objects="1" scenarios="1"/>
  <protectedRanges>
    <protectedRange algorithmName="SHA-512" hashValue="nsC1M2MLpJskXS2BUoGvlhJQK2kgykORiVFz2ZY4u2l33NrNW0SQIQxIcPKZondHSHvHl+30x/uD/19oZGvuSQ==" saltValue="0dzIdttQHvDwB5nOufnp7w==" spinCount="100000" sqref="B2:B8 B11:B15 B19" name="Range1"/>
  </protectedRanges>
  <pageMargins left="0.7" right="0.7" top="0.75" bottom="0.75" header="0.3" footer="0.3"/>
  <pageSetup orientation="portrait" r:id="rId1"/>
  <headerFooter>
    <oddHeader>&amp;C&amp;"-,Bold"&amp;12Retirement Income Worksheet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60184-5C3A-4FE9-BED8-027E89BE4D78}">
  <sheetPr>
    <tabColor rgb="FF7030A0"/>
  </sheetPr>
  <dimension ref="A1:S26"/>
  <sheetViews>
    <sheetView workbookViewId="0">
      <selection activeCell="L37" sqref="L37"/>
    </sheetView>
  </sheetViews>
  <sheetFormatPr defaultColWidth="8.85546875" defaultRowHeight="15" x14ac:dyDescent="0.25"/>
  <cols>
    <col min="1" max="1" width="16.42578125" style="5" bestFit="1" customWidth="1"/>
    <col min="2" max="2" width="10.7109375" customWidth="1"/>
    <col min="3" max="9" width="7.140625" customWidth="1"/>
    <col min="16" max="16" width="23.85546875" bestFit="1" customWidth="1"/>
    <col min="17" max="17" width="10.140625" style="16" bestFit="1" customWidth="1"/>
  </cols>
  <sheetData>
    <row r="1" spans="1:18" x14ac:dyDescent="0.25">
      <c r="A1" s="45"/>
      <c r="B1" s="69" t="s">
        <v>28</v>
      </c>
      <c r="C1" s="69"/>
      <c r="D1" s="69"/>
      <c r="E1" s="69"/>
      <c r="F1" s="69"/>
      <c r="G1" s="69"/>
      <c r="H1" s="69"/>
      <c r="I1" s="69"/>
    </row>
    <row r="2" spans="1:18" s="2" customFormat="1" x14ac:dyDescent="0.25">
      <c r="A2" s="29" t="s">
        <v>49</v>
      </c>
      <c r="B2" s="4" t="s">
        <v>50</v>
      </c>
      <c r="C2" s="4" t="s">
        <v>51</v>
      </c>
      <c r="D2" s="4" t="s">
        <v>52</v>
      </c>
      <c r="E2" s="4" t="s">
        <v>53</v>
      </c>
      <c r="F2" s="4" t="s">
        <v>54</v>
      </c>
      <c r="G2" s="4" t="s">
        <v>55</v>
      </c>
      <c r="H2" s="4" t="s">
        <v>56</v>
      </c>
      <c r="I2" s="4" t="s">
        <v>57</v>
      </c>
      <c r="Q2" s="17"/>
    </row>
    <row r="3" spans="1:18" x14ac:dyDescent="0.25">
      <c r="A3" s="45">
        <v>1</v>
      </c>
      <c r="B3" s="3">
        <f t="shared" ref="B3:I4" si="0">POWER(1+B$2,$A3)</f>
        <v>1.03</v>
      </c>
      <c r="C3" s="3">
        <f t="shared" si="0"/>
        <v>1.04</v>
      </c>
      <c r="D3" s="3">
        <f t="shared" si="0"/>
        <v>1.05</v>
      </c>
      <c r="E3" s="3">
        <f t="shared" si="0"/>
        <v>1.06</v>
      </c>
      <c r="F3" s="3">
        <f t="shared" si="0"/>
        <v>1.07</v>
      </c>
      <c r="G3" s="3">
        <f t="shared" si="0"/>
        <v>1.08</v>
      </c>
      <c r="H3" s="3">
        <f t="shared" si="0"/>
        <v>1.0900000000000001</v>
      </c>
      <c r="I3" s="3">
        <f t="shared" si="0"/>
        <v>1.1000000000000001</v>
      </c>
    </row>
    <row r="4" spans="1:18" x14ac:dyDescent="0.25">
      <c r="A4" s="45">
        <v>5</v>
      </c>
      <c r="B4" s="3">
        <f t="shared" si="0"/>
        <v>1.1592740742999998</v>
      </c>
      <c r="C4" s="3">
        <f t="shared" si="0"/>
        <v>1.2166529024000003</v>
      </c>
      <c r="D4" s="3">
        <f t="shared" si="0"/>
        <v>1.2762815625000001</v>
      </c>
      <c r="E4" s="3">
        <f t="shared" si="0"/>
        <v>1.3382255776000005</v>
      </c>
      <c r="F4" s="3">
        <f t="shared" si="0"/>
        <v>1.4025517307000002</v>
      </c>
      <c r="G4" s="3">
        <f t="shared" si="0"/>
        <v>1.4693280768000003</v>
      </c>
      <c r="H4" s="3">
        <f t="shared" si="0"/>
        <v>1.5386239549000005</v>
      </c>
      <c r="I4" s="3">
        <f t="shared" si="0"/>
        <v>1.6105100000000006</v>
      </c>
    </row>
    <row r="5" spans="1:18" x14ac:dyDescent="0.25">
      <c r="A5" s="45">
        <v>10</v>
      </c>
      <c r="B5" s="3">
        <f t="shared" ref="B5:I9" si="1">POWER(1+B$2,$A5)</f>
        <v>1.3439163793441218</v>
      </c>
      <c r="C5" s="3">
        <f t="shared" si="1"/>
        <v>1.4802442849183446</v>
      </c>
      <c r="D5" s="3">
        <f t="shared" si="1"/>
        <v>1.6288946267774416</v>
      </c>
      <c r="E5" s="3">
        <f t="shared" si="1"/>
        <v>1.7908476965428546</v>
      </c>
      <c r="F5" s="3">
        <f t="shared" si="1"/>
        <v>1.9671513572895656</v>
      </c>
      <c r="G5" s="3">
        <f t="shared" si="1"/>
        <v>2.1589249972727877</v>
      </c>
      <c r="H5" s="3">
        <f t="shared" si="1"/>
        <v>2.3673636745921187</v>
      </c>
      <c r="I5" s="3">
        <f t="shared" si="1"/>
        <v>2.5937424601000019</v>
      </c>
    </row>
    <row r="6" spans="1:18" x14ac:dyDescent="0.25">
      <c r="A6" s="45">
        <v>15</v>
      </c>
      <c r="B6" s="3">
        <f t="shared" si="1"/>
        <v>1.5579674166007644</v>
      </c>
      <c r="C6" s="3">
        <f t="shared" si="1"/>
        <v>1.8009435055069167</v>
      </c>
      <c r="D6" s="3">
        <f t="shared" si="1"/>
        <v>2.0789281794113679</v>
      </c>
      <c r="E6" s="3">
        <f t="shared" si="1"/>
        <v>2.3965581930996924</v>
      </c>
      <c r="F6" s="3">
        <f t="shared" si="1"/>
        <v>2.7590315407153345</v>
      </c>
      <c r="G6" s="3">
        <f t="shared" si="1"/>
        <v>3.1721691141982715</v>
      </c>
      <c r="H6" s="3">
        <f t="shared" si="1"/>
        <v>3.6424824596875229</v>
      </c>
      <c r="I6" s="3">
        <f t="shared" si="1"/>
        <v>4.1772481694156554</v>
      </c>
    </row>
    <row r="7" spans="1:18" x14ac:dyDescent="0.25">
      <c r="A7" s="45">
        <v>20</v>
      </c>
      <c r="B7" s="3">
        <f t="shared" si="1"/>
        <v>1.8061112346694133</v>
      </c>
      <c r="C7" s="3">
        <f t="shared" si="1"/>
        <v>2.1911231430334213</v>
      </c>
      <c r="D7" s="3">
        <f t="shared" si="1"/>
        <v>2.6532977051444209</v>
      </c>
      <c r="E7" s="3">
        <f t="shared" si="1"/>
        <v>3.207135472212848</v>
      </c>
      <c r="F7" s="3">
        <f t="shared" si="1"/>
        <v>3.8696844624861795</v>
      </c>
      <c r="G7" s="3">
        <f t="shared" si="1"/>
        <v>4.6609571438493065</v>
      </c>
      <c r="H7" s="3">
        <f t="shared" si="1"/>
        <v>5.6044107677782975</v>
      </c>
      <c r="I7" s="3">
        <f t="shared" si="1"/>
        <v>6.7274999493256091</v>
      </c>
    </row>
    <row r="8" spans="1:18" x14ac:dyDescent="0.25">
      <c r="A8" s="45">
        <v>25</v>
      </c>
      <c r="B8" s="3">
        <f t="shared" si="1"/>
        <v>2.0937779296542138</v>
      </c>
      <c r="C8" s="3">
        <f t="shared" si="1"/>
        <v>2.6658363314874234</v>
      </c>
      <c r="D8" s="3">
        <f t="shared" si="1"/>
        <v>3.3863549408993858</v>
      </c>
      <c r="E8" s="3">
        <f t="shared" si="1"/>
        <v>4.2918707197434882</v>
      </c>
      <c r="F8" s="3">
        <f t="shared" si="1"/>
        <v>5.4274326401228912</v>
      </c>
      <c r="G8" s="3">
        <f t="shared" si="1"/>
        <v>6.8484751962193249</v>
      </c>
      <c r="H8" s="3">
        <f t="shared" si="1"/>
        <v>8.6230806604031933</v>
      </c>
      <c r="I8" s="3">
        <f t="shared" si="1"/>
        <v>10.834705943388391</v>
      </c>
    </row>
    <row r="9" spans="1:18" x14ac:dyDescent="0.25">
      <c r="A9" s="45">
        <v>30</v>
      </c>
      <c r="B9" s="3">
        <f t="shared" si="1"/>
        <v>2.4272624711896591</v>
      </c>
      <c r="C9" s="3">
        <f t="shared" si="1"/>
        <v>3.2433975100275423</v>
      </c>
      <c r="D9" s="3">
        <f t="shared" si="1"/>
        <v>4.3219423751506625</v>
      </c>
      <c r="E9" s="3">
        <f t="shared" si="1"/>
        <v>5.7434911729132594</v>
      </c>
      <c r="F9" s="3">
        <f t="shared" si="1"/>
        <v>7.6122550426620306</v>
      </c>
      <c r="G9" s="3">
        <f t="shared" si="1"/>
        <v>10.062656889073445</v>
      </c>
      <c r="H9" s="3">
        <f t="shared" si="1"/>
        <v>13.267678469131269</v>
      </c>
      <c r="I9" s="3">
        <f t="shared" si="1"/>
        <v>17.449402268886445</v>
      </c>
    </row>
    <row r="12" spans="1:18" ht="15.6" customHeight="1" x14ac:dyDescent="0.25">
      <c r="A12" s="45" t="s">
        <v>58</v>
      </c>
      <c r="B12" t="s">
        <v>59</v>
      </c>
      <c r="P12" t="s">
        <v>60</v>
      </c>
    </row>
    <row r="13" spans="1:18" x14ac:dyDescent="0.25">
      <c r="A13" s="45">
        <v>2010</v>
      </c>
      <c r="B13" s="67">
        <v>1.5</v>
      </c>
      <c r="P13" t="s">
        <v>61</v>
      </c>
      <c r="Q13" s="27">
        <f>TotalEstInc</f>
        <v>0</v>
      </c>
    </row>
    <row r="14" spans="1:18" x14ac:dyDescent="0.25">
      <c r="A14" s="45">
        <v>2011</v>
      </c>
      <c r="B14" s="67">
        <v>3</v>
      </c>
      <c r="P14" t="s">
        <v>62</v>
      </c>
      <c r="Q14" s="27">
        <f>EstExp</f>
        <v>0</v>
      </c>
    </row>
    <row r="15" spans="1:18" x14ac:dyDescent="0.25">
      <c r="A15" s="45">
        <v>2012</v>
      </c>
      <c r="B15" s="67">
        <v>1.7</v>
      </c>
      <c r="P15" t="s">
        <v>63</v>
      </c>
      <c r="Q15" s="27">
        <f>TotalEstInc-EstExp</f>
        <v>0</v>
      </c>
    </row>
    <row r="16" spans="1:18" x14ac:dyDescent="0.25">
      <c r="A16" s="45">
        <v>2013</v>
      </c>
      <c r="B16" s="67">
        <v>1.5</v>
      </c>
      <c r="P16" t="s">
        <v>64</v>
      </c>
      <c r="Q16" s="27">
        <f>CurrentInc</f>
        <v>0</v>
      </c>
      <c r="R16" s="24">
        <v>1</v>
      </c>
    </row>
    <row r="17" spans="1:19" x14ac:dyDescent="0.25">
      <c r="A17" s="45">
        <v>2014</v>
      </c>
      <c r="B17" s="67">
        <v>0.8</v>
      </c>
      <c r="P17" t="s">
        <v>65</v>
      </c>
      <c r="Q17" s="24" t="str">
        <f>IFERROR(1-(CurrentInc-TotalEstInc)/CurrentInc,"NA")</f>
        <v>NA</v>
      </c>
      <c r="R17" s="28" t="str">
        <f>IFERROR(PercentCurrInc+5%,"NA")</f>
        <v>NA</v>
      </c>
      <c r="S17" s="24">
        <v>1.1000000000000001</v>
      </c>
    </row>
    <row r="18" spans="1:19" x14ac:dyDescent="0.25">
      <c r="A18" s="45">
        <v>2015</v>
      </c>
      <c r="B18" s="67">
        <v>0.7</v>
      </c>
      <c r="P18" s="26" t="s">
        <v>66</v>
      </c>
      <c r="Q18" s="27">
        <f>SUM(CurrentInc-TotalEstInc)</f>
        <v>0</v>
      </c>
    </row>
    <row r="19" spans="1:19" x14ac:dyDescent="0.25">
      <c r="A19" s="45">
        <v>2016</v>
      </c>
      <c r="B19" s="67">
        <v>2.1</v>
      </c>
    </row>
    <row r="20" spans="1:19" x14ac:dyDescent="0.25">
      <c r="A20" s="45">
        <v>2017</v>
      </c>
      <c r="B20" s="67">
        <v>2.1</v>
      </c>
    </row>
    <row r="21" spans="1:19" x14ac:dyDescent="0.25">
      <c r="A21" s="45">
        <v>2018</v>
      </c>
      <c r="B21" s="67">
        <v>1.9</v>
      </c>
    </row>
    <row r="22" spans="1:19" x14ac:dyDescent="0.25">
      <c r="A22" s="45">
        <v>2019</v>
      </c>
      <c r="B22" s="67">
        <v>2.2999999999999998</v>
      </c>
    </row>
    <row r="23" spans="1:19" x14ac:dyDescent="0.25">
      <c r="A23" s="45">
        <v>2020</v>
      </c>
      <c r="B23" s="67">
        <v>1.4</v>
      </c>
    </row>
    <row r="24" spans="1:19" x14ac:dyDescent="0.25">
      <c r="A24" s="45">
        <v>2021</v>
      </c>
      <c r="B24" s="67">
        <v>7</v>
      </c>
    </row>
    <row r="25" spans="1:19" x14ac:dyDescent="0.25">
      <c r="A25" s="66">
        <v>2022</v>
      </c>
      <c r="B25" s="67">
        <v>6.5</v>
      </c>
    </row>
    <row r="26" spans="1:19" x14ac:dyDescent="0.25">
      <c r="A26" s="66" t="s">
        <v>69</v>
      </c>
      <c r="B26" s="67">
        <v>3.4</v>
      </c>
    </row>
  </sheetData>
  <mergeCells count="1">
    <mergeCell ref="B1:I1"/>
  </mergeCells>
  <pageMargins left="0.7" right="0.7" top="0.75" bottom="0.75" header="0.3" footer="0.3"/>
  <drawing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RS Document" ma:contentTypeID="0x010100B7A052C72D924F02B7C6198B974652540055F48E8858CD2A4CA2AE277776EF72D0" ma:contentTypeVersion="8" ma:contentTypeDescription="Content type for all TRS documents (Policies, Handbook etc.)" ma:contentTypeScope="" ma:versionID="8559fb0d8c7407384ae19072d40c630c">
  <xsd:schema xmlns:xsd="http://www.w3.org/2001/XMLSchema" xmlns:xs="http://www.w3.org/2001/XMLSchema" xmlns:p="http://schemas.microsoft.com/office/2006/metadata/properties" xmlns:ns1="http://schemas.microsoft.com/sharepoint/v3" xmlns:ns2="8a076bde-a3a2-4cad-8ed4-f6a95bc9b502" xmlns:ns3="e53605fc-3e7f-4a20-9679-c0e44c05c8df" targetNamespace="http://schemas.microsoft.com/office/2006/metadata/properties" ma:root="true" ma:fieldsID="40f2608e5751faeb77190381b394217e" ns1:_="" ns2:_="" ns3:_="">
    <xsd:import namespace="http://schemas.microsoft.com/sharepoint/v3"/>
    <xsd:import namespace="8a076bde-a3a2-4cad-8ed4-f6a95bc9b502"/>
    <xsd:import namespace="e53605fc-3e7f-4a20-9679-c0e44c05c8d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RSGeneralDate1" minOccurs="0"/>
                <xsd:element ref="ns2:TaxCatchAll" minOccurs="0"/>
                <xsd:element ref="ns2:n28f09058eba4d25920c18a47d993548" minOccurs="0"/>
                <xsd:element ref="ns2:k2c2464eeb9f4dc5989b5762d034f9a2" minOccurs="0"/>
                <xsd:element ref="ns2:b7f557035d154ec09f7dbbd1044aa482" minOccurs="0"/>
                <xsd:element ref="ns3:PersonResponsible" minOccurs="0"/>
                <xsd:element ref="ns2:TRSGeneralCheckbox1" minOccurs="0"/>
                <xsd:element ref="ns2:TRSGeneralSingleLineofText1" minOccurs="0"/>
                <xsd:element ref="ns2:TRSGeneralNumberContent1" minOccurs="0"/>
                <xsd:element ref="ns2:p8d76a189bd84531aabcaa83fae0ab1b" minOccurs="0"/>
                <xsd:element ref="ns2:TaxCatchAllLabel" minOccurs="0"/>
                <xsd:element ref="ns2:TRSGeneralSingleLineofText2" minOccurs="0"/>
                <xsd:element ref="ns1:SeoRobotsNoIndex" minOccurs="0"/>
                <xsd:element ref="ns1:PublishingIsFurlPag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oRobotsNoIndex" ma:index="27" nillable="true" ma:displayName="Hide from Internet Search Engines" ma:description="Hide from Internet Search Engines is a site column created by the Publishing feature. It is used to indicate to search engine crawlers that a particular page should not be indexed." ma:hidden="true" ma:internalName="Hide_x0020_from_x0020_Internet_x0020_Search_x0020_Engines" ma:readOnly="false">
      <xsd:simpleType>
        <xsd:restriction base="dms:Boolean"/>
      </xsd:simpleType>
    </xsd:element>
    <xsd:element name="PublishingIsFurlPage" ma:index="28" nillable="true" ma:displayName="Hide physical URLs from search" ma:description="If checked, the physical URL of this page will not appear in search results. Friendly URLs assigned to this page will always appear." ma:internalName="Hide_x0020_physical_x0020_URLs_x0020_from_x0020_search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076bde-a3a2-4cad-8ed4-f6a95bc9b50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RSGeneralDate1" ma:index="14" nillable="true" ma:displayName="Certification Date" ma:format="DateOnly" ma:internalName="TRSGeneralDate1">
      <xsd:simpleType>
        <xsd:restriction base="dms:DateTime"/>
      </xsd:simpleType>
    </xsd:element>
    <xsd:element name="TaxCatchAll" ma:index="15" nillable="true" ma:displayName="Taxonomy Catch All Column" ma:hidden="true" ma:list="{fdc01d17-8e1c-4bc4-aa00-3125b36ec993}" ma:internalName="TaxCatchAll" ma:showField="CatchAllData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8f09058eba4d25920c18a47d993548" ma:index="16" nillable="true" ma:taxonomy="true" ma:internalName="n28f09058eba4d25920c18a47d993548" ma:taxonomyFieldName="TRSAudiences" ma:displayName="Audiences" ma:default="" ma:fieldId="{728f0905-8eba-4d25-920c-18a47d993548}" ma:taxonomyMulti="true" ma:sspId="e349e825-a563-46bc-b51c-c0dd459b4822" ma:termSetId="e4df77c5-3b03-49d0-b27b-ab5843672d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c2464eeb9f4dc5989b5762d034f9a2" ma:index="17" nillable="true" ma:taxonomy="true" ma:internalName="k2c2464eeb9f4dc5989b5762d034f9a2" ma:taxonomyFieldName="TRSSubjects" ma:displayName="Subjects" ma:default="" ma:fieldId="{42c2464e-eb9f-4dc5-989b-5762d034f9a2}" ma:taxonomyMulti="true" ma:sspId="e349e825-a563-46bc-b51c-c0dd459b4822" ma:termSetId="3d098cdf-d656-4512-8f06-bc7e9de9f6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7f557035d154ec09f7dbbd1044aa482" ma:index="18" nillable="true" ma:taxonomy="true" ma:internalName="b7f557035d154ec09f7dbbd1044aa482" ma:taxonomyFieldName="TRSActions" ma:displayName="Actions" ma:fieldId="{b7f55703-5d15-4ec0-9f7d-bbd1044aa482}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RSGeneralCheckbox1" ma:index="20" nillable="true" ma:displayName="Open In New Window" ma:default="1" ma:internalName="TRSGeneralCheckbox1">
      <xsd:simpleType>
        <xsd:restriction base="dms:Boolean"/>
      </xsd:simpleType>
    </xsd:element>
    <xsd:element name="TRSGeneralSingleLineofText1" ma:index="21" nillable="true" ma:displayName="Short Description" ma:internalName="TRSGeneralSingleLineofText1">
      <xsd:simpleType>
        <xsd:restriction base="dms:Text">
          <xsd:maxLength value="255"/>
        </xsd:restriction>
      </xsd:simpleType>
    </xsd:element>
    <xsd:element name="TRSGeneralNumberContent1" ma:index="22" nillable="true" ma:displayName="Sort Order" ma:decimals="0" ma:internalName="TRSGeneralNumberContent1" ma:percentage="FALSE">
      <xsd:simpleType>
        <xsd:restriction base="dms:Number"/>
      </xsd:simpleType>
    </xsd:element>
    <xsd:element name="p8d76a189bd84531aabcaa83fae0ab1b" ma:index="23" nillable="true" ma:taxonomy="true" ma:internalName="p8d76a189bd84531aabcaa83fae0ab1b" ma:taxonomyFieldName="TRSGroupID" ma:displayName="GroupID" ma:default="" ma:fieldId="{98d76a18-9bd8-4531-aabc-aa83fae0ab1b}" ma:taxonomyMulti="true" ma:sspId="e349e825-a563-46bc-b51c-c0dd459b4822" ma:termSetId="bbc3e42a-62e6-4b0f-9274-fe90b3b455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fdc01d17-8e1c-4bc4-aa00-3125b36ec993}" ma:internalName="TaxCatchAllLabel" ma:readOnly="true" ma:showField="CatchAllDataLabel" ma:web="8a076bde-a3a2-4cad-8ed4-f6a95bc9b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SGeneralSingleLineofText2" ma:index="26" nillable="true" ma:displayName="Document Owner" ma:internalName="TRSGeneralSingleLineofText2">
      <xsd:simpleType>
        <xsd:restriction base="dms:Text">
          <xsd:maxLength value="255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3605fc-3e7f-4a20-9679-c0e44c05c8df" elementFormDefault="qualified">
    <xsd:import namespace="http://schemas.microsoft.com/office/2006/documentManagement/types"/>
    <xsd:import namespace="http://schemas.microsoft.com/office/infopath/2007/PartnerControls"/>
    <xsd:element name="PersonResponsible" ma:index="19" nillable="true" ma:displayName="Pillar" ma:format="Dropdown" ma:internalName="PersonResponsible">
      <xsd:simpleType>
        <xsd:restriction base="dms:Choice">
          <xsd:enumeration value="403(b)"/>
          <xsd:enumeration value="About TRS"/>
          <xsd:enumeration value="About TRS-Actuarial Valuation"/>
          <xsd:enumeration value="About TRS-Archive News Release"/>
          <xsd:enumeration value="About TRS-Archive Newsletter"/>
          <xsd:enumeration value="About TRS-Board Agenda"/>
          <xsd:enumeration value="About TRS-Board Book"/>
          <xsd:enumeration value="About TRS-Board Minutes"/>
          <xsd:enumeration value="About TRS-CAFR"/>
          <xsd:enumeration value="About TRS-Ethics"/>
          <xsd:enumeration value="About TRS-Ethics Forms"/>
          <xsd:enumeration value="About TRS-Legislation"/>
          <xsd:enumeration value="About TRS-News Release"/>
          <xsd:enumeration value="About TRS-Procurement"/>
          <xsd:enumeration value="About TRS-Strategic Plan"/>
          <xsd:enumeration value="About TRS-Transcript"/>
          <xsd:enumeration value="About TRS-TRS News"/>
          <xsd:enumeration value="Active Member"/>
          <xsd:enumeration value="Active Member-Form"/>
          <xsd:enumeration value="Careers"/>
          <xsd:enumeration value="Contractor"/>
          <xsd:enumeration value="Contractor-Form"/>
          <xsd:enumeration value="Health Care Benefits-TRS-ActiveCare"/>
          <xsd:enumeration value="Health Care Benefits-TRS-Care"/>
          <xsd:enumeration value="Investment"/>
          <xsd:enumeration value="Pension Benefits"/>
          <xsd:enumeration value="Procurement"/>
          <xsd:enumeration value="Reporting Entity"/>
          <xsd:enumeration value="Reporting Entity-Audit"/>
          <xsd:enumeration value="Reporting Entity-EAG"/>
          <xsd:enumeration value="Reporting Entity-Form"/>
          <xsd:enumeration value="Reporting Entity-GASB"/>
          <xsd:enumeration value="Reporting Entity-Update"/>
          <xsd:enumeration value="Retiree Beneficiary-Form"/>
          <xsd:enumeration value="Whats-New"/>
          <xsd:enumeration value="COVID-19"/>
          <xsd:enumeration value="Employee Resources (Hidden From Search)"/>
          <xsd:enumeration value="Z_Hide From Search"/>
          <xsd:enumeration value="Z_Not Surfac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076bde-a3a2-4cad-8ed4-f6a95bc9b502">
      <Value>6</Value>
      <Value>10</Value>
      <Value>9</Value>
    </TaxCatchAll>
    <p8d76a189bd84531aabcaa83fae0ab1b xmlns="8a076bde-a3a2-4cad-8ed4-f6a95bc9b502">
      <Terms xmlns="http://schemas.microsoft.com/office/infopath/2007/PartnerControls"/>
    </p8d76a189bd84531aabcaa83fae0ab1b>
    <TRSGeneralSingleLineofText2 xmlns="8a076bde-a3a2-4cad-8ed4-f6a95bc9b502" xsi:nil="true"/>
    <b7f557035d154ec09f7dbbd1044aa482 xmlns="8a076bde-a3a2-4cad-8ed4-f6a95bc9b502">
      <Terms xmlns="http://schemas.microsoft.com/office/infopath/2007/PartnerControls"/>
    </b7f557035d154ec09f7dbbd1044aa482>
    <TRSGeneralSingleLineofText1 xmlns="8a076bde-a3a2-4cad-8ed4-f6a95bc9b502" xsi:nil="true"/>
    <PublishingIsFurlPage xmlns="http://schemas.microsoft.com/sharepoint/v3">false</PublishingIsFurlPage>
    <TRSGeneralCheckbox1 xmlns="8a076bde-a3a2-4cad-8ed4-f6a95bc9b502">true</TRSGeneralCheckbox1>
    <PersonResponsible xmlns="e53605fc-3e7f-4a20-9679-c0e44c05c8df">Pension Benefits</PersonResponsible>
    <TRSGeneralNumberContent1 xmlns="8a076bde-a3a2-4cad-8ed4-f6a95bc9b502" xsi:nil="true"/>
    <TRSGeneralDate1 xmlns="8a076bde-a3a2-4cad-8ed4-f6a95bc9b502" xsi:nil="true"/>
    <n28f09058eba4d25920c18a47d993548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 Member</TermName>
          <TermId xmlns="http://schemas.microsoft.com/office/infopath/2007/PartnerControls">e8d07330-f9bf-4d15-9683-73c72d36a4b3</TermId>
        </TermInfo>
        <TermInfo xmlns="http://schemas.microsoft.com/office/infopath/2007/PartnerControls">
          <TermName xmlns="http://schemas.microsoft.com/office/infopath/2007/PartnerControls">Beneficiary</TermName>
          <TermId xmlns="http://schemas.microsoft.com/office/infopath/2007/PartnerControls">8ae1259c-a3b6-46b1-a370-ed9bd9545b5c</TermId>
        </TermInfo>
      </Terms>
    </n28f09058eba4d25920c18a47d993548>
    <SeoRobotsNoIndex xmlns="http://schemas.microsoft.com/sharepoint/v3" xsi:nil="true"/>
    <k2c2464eeb9f4dc5989b5762d034f9a2 xmlns="8a076bde-a3a2-4cad-8ed4-f6a95bc9b50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Pension Benefits</TermName>
          <TermId xmlns="http://schemas.microsoft.com/office/infopath/2007/PartnerControls">956703ca-9c15-4533-926e-937c3cdb4bfb</TermId>
        </TermInfo>
      </Terms>
    </k2c2464eeb9f4dc5989b5762d034f9a2>
    <_dlc_DocId xmlns="8a076bde-a3a2-4cad-8ed4-f6a95bc9b502">2FYZ7VVNDPDX-721353832-2668</_dlc_DocId>
    <_dlc_DocIdUrl xmlns="8a076bde-a3a2-4cad-8ed4-f6a95bc9b502">
      <Url>https://www.trs.texas.gov/_layouts/15/DocIdRedir.aspx?ID=2FYZ7VVNDPDX-721353832-2668</Url>
      <Description>2FYZ7VVNDPDX-721353832-2668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A2AEA68-E406-4CF7-9949-9431AAF17B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A2D37C-682C-43D4-83DE-4C2CC43E4B5F}"/>
</file>

<file path=customXml/itemProps3.xml><?xml version="1.0" encoding="utf-8"?>
<ds:datastoreItem xmlns:ds="http://schemas.openxmlformats.org/officeDocument/2006/customXml" ds:itemID="{B7231837-1556-4A63-B503-63DC724AF253}">
  <ds:schemaRefs>
    <ds:schemaRef ds:uri="http://purl.org/dc/elements/1.1/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http://www.w3.org/XML/1998/namespace"/>
    <ds:schemaRef ds:uri="http://schemas.microsoft.com/sharepoint/v4"/>
    <ds:schemaRef ds:uri="http://schemas.openxmlformats.org/package/2006/metadata/core-properties"/>
    <ds:schemaRef ds:uri="e3717df4-499c-4f6e-9fa8-82ceb6757cc1"/>
    <ds:schemaRef ds:uri="1bb02e52-9b40-4728-b997-cbda52269a3a"/>
    <ds:schemaRef ds:uri="fbafa4e7-a02b-41f9-9a71-45d21c550da4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9A7AFEB-30AC-48A4-8D3F-10A4A11132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13</vt:i4>
      </vt:variant>
    </vt:vector>
  </HeadingPairs>
  <TitlesOfParts>
    <vt:vector size="17" baseType="lpstr">
      <vt:lpstr>Instructions</vt:lpstr>
      <vt:lpstr>Retirement Expense Est</vt:lpstr>
      <vt:lpstr>Retirement Income</vt:lpstr>
      <vt:lpstr>Inflation Factor</vt:lpstr>
      <vt:lpstr>BaseExp</vt:lpstr>
      <vt:lpstr>CurrentInc</vt:lpstr>
      <vt:lpstr>EstExp</vt:lpstr>
      <vt:lpstr>EstExpRange</vt:lpstr>
      <vt:lpstr>GrtdInc</vt:lpstr>
      <vt:lpstr>GrtdRange</vt:lpstr>
      <vt:lpstr>InflationFactor</vt:lpstr>
      <vt:lpstr>NonGrtdInc</vt:lpstr>
      <vt:lpstr>NonGrtdRange</vt:lpstr>
      <vt:lpstr>PercentCurrInc</vt:lpstr>
      <vt:lpstr>'Retirement Expense Est'!Print_Area</vt:lpstr>
      <vt:lpstr>'Retirement Income'!Print_Area</vt:lpstr>
      <vt:lpstr>TotalEstInc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Member Toolkit Calculator</dc:title>
  <dc:subject/>
  <dc:creator>TRS</dc:creator>
  <cp:keywords/>
  <dc:description/>
  <cp:lastModifiedBy>Gasior, Jennifer</cp:lastModifiedBy>
  <cp:revision/>
  <dcterms:created xsi:type="dcterms:W3CDTF">2020-07-22T19:55:12Z</dcterms:created>
  <dcterms:modified xsi:type="dcterms:W3CDTF">2024-01-30T20:11:59Z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0x010100B7A052C72D924F02B7C6198B974652540055F48E8858CD2A4CA2AE277776EF72D0</vt:lpwstr>
  </property>
  <property fmtid="{D5CDD505-2E9C-101B-9397-08002B2CF9AE}" pid="3" name="TRSAudiences">
    <vt:lpwstr>6;#Active Member|e8d07330-f9bf-4d15-9683-73c72d36a4b3;#9;#Beneficiary|8ae1259c-a3b6-46b1-a370-ed9bd9545b5c</vt:lpwstr>
  </property>
  <property fmtid="{D5CDD505-2E9C-101B-9397-08002B2CF9AE}" pid="4" name="TRSGroupID">
    <vt:lpwstr/>
  </property>
  <property fmtid="{D5CDD505-2E9C-101B-9397-08002B2CF9AE}" pid="5" name="TRSSubjects">
    <vt:lpwstr>10;#Pension Benefits|956703ca-9c15-4533-926e-937c3cdb4bfb</vt:lpwstr>
  </property>
  <property fmtid="{D5CDD505-2E9C-101B-9397-08002B2CF9AE}" pid="6" name="TRSActions">
    <vt:lpwstr/>
  </property>
  <property fmtid="{D5CDD505-2E9C-101B-9397-08002B2CF9AE}" pid="7" name="_dlc_DocIdItemGuid">
    <vt:lpwstr>36f5a231-6d41-4d17-b28e-bc8eecc391e8</vt:lpwstr>
  </property>
  <property fmtid="{D5CDD505-2E9C-101B-9397-08002B2CF9AE}" pid="8" name="_dlc_policyId">
    <vt:lpwstr/>
  </property>
  <property fmtid="{D5CDD505-2E9C-101B-9397-08002B2CF9AE}" pid="9" name="Function">
    <vt:lpwstr>3;#Benefit Counseling|10f21042-a493-43f3-a2f3-29b4d96056a9</vt:lpwstr>
  </property>
  <property fmtid="{D5CDD505-2E9C-101B-9397-08002B2CF9AE}" pid="10" name="ItemRetentionFormula">
    <vt:lpwstr/>
  </property>
  <property fmtid="{D5CDD505-2E9C-101B-9397-08002B2CF9AE}" pid="11" name="Division">
    <vt:lpwstr>2;#Benefit Services|d4717583-e930-4d02-90fb-5fb11e351d25</vt:lpwstr>
  </property>
  <property fmtid="{D5CDD505-2E9C-101B-9397-08002B2CF9AE}" pid="12" name="GeneralSubject">
    <vt:lpwstr>11;#Plan Awareness|58c8bdb9-df8a-4b4f-a3c0-8984d61cd56e</vt:lpwstr>
  </property>
  <property fmtid="{D5CDD505-2E9C-101B-9397-08002B2CF9AE}" pid="13" name="AIN">
    <vt:lpwstr>12;#BEN1040|7f33115c-610d-48bc-9f99-362d51d86015</vt:lpwstr>
  </property>
</Properties>
</file>